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rtfordgov-my.sharepoint.com/personal/lampc001_hartford_gov/Documents/Desktop/For Grantees Once Their Contracts are Executed/"/>
    </mc:Choice>
  </mc:AlternateContent>
  <xr:revisionPtr revIDLastSave="0" documentId="8_{0A0280A9-B63B-4968-93CB-0CC0DAEB0944}" xr6:coauthVersionLast="36" xr6:coauthVersionMax="36" xr10:uidLastSave="{00000000-0000-0000-0000-000000000000}"/>
  <bookViews>
    <workbookView xWindow="0" yWindow="0" windowWidth="20520" windowHeight="11010" tabRatio="499" xr2:uid="{8DDE41EC-4F5D-41D2-B8AF-58DAAF302790}"/>
  </bookViews>
  <sheets>
    <sheet name="Program Participant Information" sheetId="1" r:id="rId1"/>
    <sheet name="Report" sheetId="2" state="hidden" r:id="rId2"/>
    <sheet name="Data Validation" sheetId="3" state="hidden" r:id="rId3"/>
    <sheet name="Program Attendance" sheetId="4" r:id="rId4"/>
  </sheets>
  <externalReferences>
    <externalReference r:id="rId5"/>
  </externalReferences>
  <definedNames>
    <definedName name="Age">'[1]Tier 2 Individual Records'!$F$2051:$F$2071</definedName>
    <definedName name="Agency">#REF!</definedName>
    <definedName name="Agencytype">#REF!</definedName>
    <definedName name="Arrestreason">#REF!</definedName>
    <definedName name="Closeout">#REF!</definedName>
    <definedName name="Dropdown1">#REF!</definedName>
    <definedName name="Ethnicity">'[1]Tier 2 Individual Records'!$J$2051:$J$2053</definedName>
    <definedName name="Family">'[1]Tier 2 Individual Records'!$M$2051:$M$2062</definedName>
    <definedName name="Gender">'[1]Tier 2 Individual Records'!$I$2051:$I$2053</definedName>
    <definedName name="Grade">'[1]Tier 2 Individual Records'!$G$2051:$G$2070</definedName>
    <definedName name="Homeless" localSheetId="0">'Data Validation'!$I$2:$I$7</definedName>
    <definedName name="Homeless1">'[1]Tier 2 Individual Records'!$L$2051:$L$2056</definedName>
    <definedName name="Noncompliance">#REF!</definedName>
    <definedName name="_xlnm.Print_Area" localSheetId="1">Report!$A$2:$O$40</definedName>
    <definedName name="_xlnm.Print_Titles" localSheetId="0">'Program Participant Information'!$C:$C,'Program Participant Information'!$2:$2</definedName>
    <definedName name="Race">'[1]Tier 2 Individual Records'!$K$2051:$K$2058</definedName>
    <definedName name="Reason_arrest">#REF!</definedName>
    <definedName name="Reason_referal">#REF!</definedName>
    <definedName name="Reason_Referal2">#REF!</definedName>
    <definedName name="Reasonfor">'[1]Tier 2 Individual Records'!$O$2051:$O$2071</definedName>
    <definedName name="Referal_source">'[1]Tier 2 Individual Records'!$N$2051:$N$2059</definedName>
    <definedName name="ReferalSource">#REF!</definedName>
    <definedName name="Rejection">#REF!</definedName>
    <definedName name="Services">'[1]Tier 2 Individual Records'!$S$2051:$S$2076</definedName>
    <definedName name="Services2">#REF!</definedName>
    <definedName name="Town">#REF!</definedName>
    <definedName name="Yes_N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2" l="1"/>
  <c r="L15" i="2"/>
  <c r="L13" i="2"/>
  <c r="L8" i="2"/>
  <c r="L5" i="2"/>
  <c r="L7" i="2"/>
  <c r="L38" i="2"/>
  <c r="L39" i="2"/>
  <c r="L37" i="2"/>
  <c r="L36" i="2"/>
  <c r="L35" i="2"/>
  <c r="L34" i="2"/>
  <c r="L33" i="2"/>
  <c r="L32" i="2"/>
  <c r="L31" i="2"/>
  <c r="L27" i="2"/>
  <c r="L24" i="2"/>
  <c r="L21" i="2"/>
  <c r="L17" i="2"/>
  <c r="L18" i="2"/>
  <c r="L16" i="2"/>
  <c r="L14" i="2"/>
  <c r="L9" i="2"/>
  <c r="L6" i="2"/>
  <c r="O27" i="2"/>
  <c r="O26" i="2"/>
  <c r="O25" i="2"/>
  <c r="O24" i="2"/>
  <c r="O23" i="2"/>
  <c r="O22" i="2"/>
  <c r="O21" i="2"/>
  <c r="O19" i="2"/>
  <c r="O18" i="2"/>
  <c r="O17" i="2"/>
  <c r="O16" i="2"/>
  <c r="O12" i="2"/>
  <c r="O11" i="2"/>
  <c r="O10" i="2"/>
  <c r="O9" i="2"/>
  <c r="O8" i="2"/>
  <c r="O7" i="2"/>
  <c r="O6" i="2"/>
  <c r="O5" i="2"/>
  <c r="O4" i="2"/>
  <c r="O36" i="2"/>
  <c r="O35" i="2"/>
  <c r="O34" i="2"/>
  <c r="O33" i="2"/>
  <c r="O31" i="2"/>
  <c r="O32" i="2"/>
  <c r="F22" i="2"/>
  <c r="F28" i="2"/>
  <c r="F27" i="2"/>
  <c r="F25" i="2"/>
  <c r="F24" i="2"/>
  <c r="F23" i="2"/>
  <c r="F21" i="2"/>
  <c r="F37" i="2"/>
  <c r="F36" i="2"/>
  <c r="F35" i="2"/>
  <c r="F29" i="2"/>
  <c r="F30" i="2"/>
  <c r="F31" i="2"/>
  <c r="F26" i="2"/>
  <c r="F11" i="2"/>
  <c r="F10" i="2"/>
  <c r="F9" i="2"/>
  <c r="F8" i="2"/>
  <c r="F7" i="2"/>
  <c r="F6" i="2"/>
  <c r="F4" i="2"/>
  <c r="F5" i="2"/>
  <c r="F17" i="2"/>
  <c r="F15" i="2"/>
  <c r="F16" i="2"/>
  <c r="B23" i="2"/>
  <c r="B22" i="2"/>
  <c r="B21" i="2"/>
  <c r="B20" i="2"/>
  <c r="B19" i="2"/>
  <c r="B18" i="2"/>
  <c r="B17" i="2"/>
  <c r="B16" i="2"/>
  <c r="B15" i="2"/>
  <c r="B2" i="2"/>
  <c r="E22" i="3" l="1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B10" i="2" l="1"/>
  <c r="B11" i="2"/>
  <c r="B4" i="2"/>
  <c r="B5" i="2"/>
  <c r="B6" i="2"/>
  <c r="C16" i="2"/>
  <c r="G28" i="2" l="1"/>
  <c r="C18" i="2"/>
  <c r="C21" i="2"/>
  <c r="G26" i="2"/>
  <c r="G37" i="2"/>
  <c r="G31" i="2"/>
  <c r="G30" i="2"/>
  <c r="C23" i="2"/>
  <c r="C20" i="2"/>
  <c r="G24" i="2"/>
  <c r="G22" i="2"/>
  <c r="G29" i="2"/>
  <c r="C22" i="2"/>
  <c r="G25" i="2"/>
  <c r="C17" i="2"/>
  <c r="G27" i="2"/>
  <c r="C19" i="2"/>
  <c r="G23" i="2"/>
  <c r="G36" i="2"/>
  <c r="B12" i="2"/>
  <c r="C12" i="2" s="1"/>
  <c r="L22" i="2"/>
  <c r="L25" i="2"/>
  <c r="L28" i="2"/>
  <c r="G21" i="2"/>
  <c r="F32" i="2"/>
  <c r="G32" i="2" s="1"/>
  <c r="F12" i="2"/>
  <c r="G11" i="2" s="1"/>
  <c r="F18" i="2"/>
  <c r="G17" i="2" s="1"/>
  <c r="C15" i="2"/>
  <c r="B24" i="2"/>
  <c r="C24" i="2" s="1"/>
  <c r="O37" i="2"/>
  <c r="G35" i="2"/>
  <c r="F38" i="2"/>
  <c r="G38" i="2" s="1"/>
  <c r="B7" i="2" l="1"/>
  <c r="C7" i="2" s="1"/>
  <c r="G10" i="2"/>
  <c r="L19" i="2"/>
  <c r="L40" i="2"/>
  <c r="L10" i="2"/>
  <c r="O28" i="2"/>
  <c r="G5" i="2"/>
  <c r="O13" i="2"/>
  <c r="G16" i="2"/>
  <c r="G15" i="2"/>
  <c r="G18" i="2" s="1"/>
  <c r="G4" i="2"/>
  <c r="C10" i="2"/>
  <c r="C11" i="2"/>
  <c r="G8" i="2"/>
  <c r="G7" i="2"/>
  <c r="G6" i="2"/>
  <c r="G9" i="2"/>
  <c r="G12" i="2" l="1"/>
  <c r="C6" i="2"/>
  <c r="C4" i="2"/>
  <c r="C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Sanchez, Joel</author>
  </authors>
  <commentList>
    <comment ref="N2" authorId="0" shapeId="0" xr:uid="{1F06154B-0130-4CD9-B4CB-0A07E6793141}">
      <text>
        <r>
          <rPr>
            <sz val="9"/>
            <color indexed="81"/>
            <rFont val="Tahoma"/>
            <family val="2"/>
          </rPr>
          <t xml:space="preserve">
10 Digit Number</t>
        </r>
      </text>
    </comment>
  </commentList>
</comments>
</file>

<file path=xl/sharedStrings.xml><?xml version="1.0" encoding="utf-8"?>
<sst xmlns="http://schemas.openxmlformats.org/spreadsheetml/2006/main" count="2998" uniqueCount="2864">
  <si>
    <t>Enrollment</t>
  </si>
  <si>
    <t>Participant</t>
  </si>
  <si>
    <t>Demographics</t>
  </si>
  <si>
    <t>Program Start Date</t>
  </si>
  <si>
    <t>Program End Date</t>
  </si>
  <si>
    <t>Last Name</t>
  </si>
  <si>
    <t xml:space="preserve"> First Name</t>
  </si>
  <si>
    <t>Street Address</t>
  </si>
  <si>
    <t>Apt</t>
  </si>
  <si>
    <t>Town Code</t>
  </si>
  <si>
    <t>Zip Code</t>
  </si>
  <si>
    <t>Home Phone</t>
  </si>
  <si>
    <t>Cell Phone</t>
  </si>
  <si>
    <t>Work Phone</t>
  </si>
  <si>
    <t>DOB</t>
  </si>
  <si>
    <t>Age</t>
  </si>
  <si>
    <t>State Assigned Student Identifier (SASID)</t>
  </si>
  <si>
    <t>School</t>
  </si>
  <si>
    <t>Current Grade Level</t>
  </si>
  <si>
    <t>Gender</t>
  </si>
  <si>
    <t>Ethnicity</t>
  </si>
  <si>
    <t xml:space="preserve">Race </t>
  </si>
  <si>
    <t>Family Constellation</t>
  </si>
  <si>
    <t>Family Housing Status</t>
  </si>
  <si>
    <t>Unaccompanied Minor</t>
  </si>
  <si>
    <t>Suspensions in current or previous year</t>
  </si>
  <si>
    <t>Expulsion in current or previous year</t>
  </si>
  <si>
    <t>Special Education in current year</t>
  </si>
  <si>
    <t>Referral Source</t>
  </si>
  <si>
    <t>Reason for Referral 1</t>
  </si>
  <si>
    <t>Reason for Referral 2</t>
  </si>
  <si>
    <t>Reason for Referral 3</t>
  </si>
  <si>
    <t>Reason for Referral 4</t>
  </si>
  <si>
    <t>Services Provided 1</t>
  </si>
  <si>
    <t>Services Provided 2</t>
  </si>
  <si>
    <t>Services Provided 3</t>
  </si>
  <si>
    <t>Services Provided 4</t>
  </si>
  <si>
    <t>Services Provided 5</t>
  </si>
  <si>
    <t xml:space="preserve"> </t>
  </si>
  <si>
    <t>YSB NAME:</t>
  </si>
  <si>
    <t>Total clients</t>
  </si>
  <si>
    <t>Client by Age</t>
  </si>
  <si>
    <t># of Clients</t>
  </si>
  <si>
    <t xml:space="preserve">% of Total Clients   </t>
  </si>
  <si>
    <t>Race</t>
  </si>
  <si>
    <t xml:space="preserve">% of Total Clients  </t>
  </si>
  <si>
    <t>Total</t>
  </si>
  <si>
    <t>Services Provided</t>
  </si>
  <si>
    <t>Reason for Referral</t>
  </si>
  <si>
    <t>Birth to Eight</t>
  </si>
  <si>
    <t>American Indian or Alaska Native</t>
  </si>
  <si>
    <t>Juvenile Justice</t>
  </si>
  <si>
    <t>Positive Youth Development</t>
  </si>
  <si>
    <t>9-16</t>
  </si>
  <si>
    <t>Asian</t>
  </si>
  <si>
    <t>Court-ordered community service</t>
  </si>
  <si>
    <t>Delinquent behavior</t>
  </si>
  <si>
    <t>17-21</t>
  </si>
  <si>
    <t>Black or African American</t>
  </si>
  <si>
    <t>Juvenile Review Board</t>
  </si>
  <si>
    <t>Truancy</t>
  </si>
  <si>
    <t xml:space="preserve">Total </t>
  </si>
  <si>
    <t>Native Hawaiian or Other Pacific Islander</t>
  </si>
  <si>
    <t>Detention/suspension/expulsion</t>
  </si>
  <si>
    <t>Defiance of school rules</t>
  </si>
  <si>
    <t>Multiracial</t>
  </si>
  <si>
    <t>Diversion from Juvenile Justice System</t>
  </si>
  <si>
    <t>Indecent/immoral conduct</t>
  </si>
  <si>
    <r>
      <t xml:space="preserve">Education - </t>
    </r>
    <r>
      <rPr>
        <b/>
        <sz val="8"/>
        <rFont val="Arial"/>
        <family val="2"/>
      </rPr>
      <t>Current grade @ intake</t>
    </r>
    <r>
      <rPr>
        <b/>
        <sz val="10"/>
        <rFont val="Arial"/>
        <family val="2"/>
      </rPr>
      <t xml:space="preserve">  </t>
    </r>
  </si>
  <si>
    <t>% of Total Clients</t>
  </si>
  <si>
    <t>Other</t>
  </si>
  <si>
    <t>Running away</t>
  </si>
  <si>
    <t>Pre K-eighth grade</t>
  </si>
  <si>
    <t>White</t>
  </si>
  <si>
    <t>Total Juvenile Justice</t>
  </si>
  <si>
    <t>Beyond control</t>
  </si>
  <si>
    <t>High School (9-12)</t>
  </si>
  <si>
    <t>Unknown</t>
  </si>
  <si>
    <t>Non-school Issues</t>
  </si>
  <si>
    <t>Mental Health Services</t>
  </si>
  <si>
    <t>FWSN</t>
  </si>
  <si>
    <t>Individual therapy</t>
  </si>
  <si>
    <t>Referral by Source</t>
  </si>
  <si>
    <t>Family therapy</t>
  </si>
  <si>
    <t>Police</t>
  </si>
  <si>
    <t>Not Hispanic/Latino</t>
  </si>
  <si>
    <t>Group therapy</t>
  </si>
  <si>
    <t>Special Issues</t>
  </si>
  <si>
    <t>Hispanic/Latino</t>
  </si>
  <si>
    <t>Crisis intervention</t>
  </si>
  <si>
    <t>Depression</t>
  </si>
  <si>
    <t>Parent/Guardian</t>
  </si>
  <si>
    <t>Case management</t>
  </si>
  <si>
    <t>Suicidal Behavior</t>
  </si>
  <si>
    <t>DCF</t>
  </si>
  <si>
    <t>Physical/Sexual Abuse/Neglect</t>
  </si>
  <si>
    <t>Superior Court/Juvenile Matters</t>
  </si>
  <si>
    <t>Bullying</t>
  </si>
  <si>
    <t>Social Service Agency</t>
  </si>
  <si>
    <t>Substance Abuse</t>
  </si>
  <si>
    <t>Two Parent</t>
  </si>
  <si>
    <t>Child Welfare</t>
  </si>
  <si>
    <t>Pregnancy/Teen Parent</t>
  </si>
  <si>
    <t>Self</t>
  </si>
  <si>
    <t>Step &amp; Birth Parents</t>
  </si>
  <si>
    <t>Homelessness/At Risk of</t>
  </si>
  <si>
    <r>
      <t xml:space="preserve">Single Parent </t>
    </r>
    <r>
      <rPr>
        <sz val="8"/>
        <rFont val="Arial"/>
        <family val="2"/>
      </rPr>
      <t>(female)</t>
    </r>
  </si>
  <si>
    <t>Parenting/Family Issues</t>
  </si>
  <si>
    <r>
      <t xml:space="preserve">Single Parent </t>
    </r>
    <r>
      <rPr>
        <sz val="8"/>
        <rFont val="Arial"/>
        <family val="2"/>
      </rPr>
      <t>(male)</t>
    </r>
  </si>
  <si>
    <t>Teen Pregnancy Prevention</t>
  </si>
  <si>
    <t>School Issues</t>
  </si>
  <si>
    <t>Grandparents</t>
  </si>
  <si>
    <t>Internet Related</t>
  </si>
  <si>
    <t>Relative/Guardian</t>
  </si>
  <si>
    <t>Dating Violence</t>
  </si>
  <si>
    <t>DCF Guardianship</t>
  </si>
  <si>
    <t>Teen Parent Education</t>
  </si>
  <si>
    <t>Foster Parent(s)</t>
  </si>
  <si>
    <t>On Own</t>
  </si>
  <si>
    <t xml:space="preserve">NOTE:  % of Total Clients will have the #DIV/O! code </t>
  </si>
  <si>
    <t>Joint Custody</t>
  </si>
  <si>
    <t>Youth Development</t>
  </si>
  <si>
    <t>Homeless</t>
  </si>
  <si>
    <t>until numbers are entered in the individual records.</t>
  </si>
  <si>
    <t>After school programming</t>
  </si>
  <si>
    <t>Not homeless</t>
  </si>
  <si>
    <t>Employment/training</t>
  </si>
  <si>
    <t>Homeless shelter</t>
  </si>
  <si>
    <t>Leadership development</t>
  </si>
  <si>
    <t>Doubled up/shared housing</t>
  </si>
  <si>
    <t>Mentoring</t>
  </si>
  <si>
    <t>Unsheltered</t>
  </si>
  <si>
    <t>Male</t>
  </si>
  <si>
    <t>Life Skills Training</t>
  </si>
  <si>
    <t>Hotel/motel</t>
  </si>
  <si>
    <t>Female</t>
  </si>
  <si>
    <t>Community Service</t>
  </si>
  <si>
    <t>Unaccompanied youth</t>
  </si>
  <si>
    <t>Transgender</t>
  </si>
  <si>
    <t>Service Learning</t>
  </si>
  <si>
    <t>Summer Programs</t>
  </si>
  <si>
    <t>Age Count</t>
  </si>
  <si>
    <t>Current Grade</t>
  </si>
  <si>
    <t>Current Grade Count</t>
  </si>
  <si>
    <t>Reason For Referral</t>
  </si>
  <si>
    <t>School Code</t>
  </si>
  <si>
    <t>Date</t>
  </si>
  <si>
    <t>Attendance</t>
  </si>
  <si>
    <t>One</t>
  </si>
  <si>
    <t>Pre-K</t>
  </si>
  <si>
    <t>Not Homeless</t>
  </si>
  <si>
    <t>Yes current year</t>
  </si>
  <si>
    <t>Yes</t>
  </si>
  <si>
    <t>Beyond Control</t>
  </si>
  <si>
    <t>After-school Programming</t>
  </si>
  <si>
    <t>Amenia (NY)  - Kildonan School ; 8360221</t>
  </si>
  <si>
    <t>ANDOVER - 1</t>
  </si>
  <si>
    <t>Two</t>
  </si>
  <si>
    <t>Kindergarten</t>
  </si>
  <si>
    <t>Grandparent(s)</t>
  </si>
  <si>
    <t>N/A--Homless with family</t>
  </si>
  <si>
    <t>Yes previous year</t>
  </si>
  <si>
    <t>No</t>
  </si>
  <si>
    <t>Behavioral Health Evaluation</t>
  </si>
  <si>
    <t>Amenia (NY)  - Maplebrook School ; 8360321</t>
  </si>
  <si>
    <t>ANSONIA - 2</t>
  </si>
  <si>
    <t>Did not report</t>
  </si>
  <si>
    <t>Three</t>
  </si>
  <si>
    <t>Homeless Shelter</t>
  </si>
  <si>
    <t>Yes both years</t>
  </si>
  <si>
    <t>Case Management</t>
  </si>
  <si>
    <t>Andover (CT)  - Andover Elementary School ; 0010111</t>
  </si>
  <si>
    <t>ASHFORD - 3</t>
  </si>
  <si>
    <t>Non-Binary</t>
  </si>
  <si>
    <t>Four</t>
  </si>
  <si>
    <t>Defiance of School Rules</t>
  </si>
  <si>
    <t>Andover (CT)  - Andover School District ; 0010011</t>
  </si>
  <si>
    <t>AVON - 4</t>
  </si>
  <si>
    <t>Five</t>
  </si>
  <si>
    <t>Couch Surfing</t>
  </si>
  <si>
    <t>Delinquent Behavior</t>
  </si>
  <si>
    <t>Court-ordered Community Service</t>
  </si>
  <si>
    <t>Andover (MA)  - Melmark New England ; 8252361</t>
  </si>
  <si>
    <t>BARKHAMSTED - 5</t>
  </si>
  <si>
    <t>Six</t>
  </si>
  <si>
    <t>Crisis Intervention</t>
  </si>
  <si>
    <t>Ansonia (CT)  - ACES at Mead Elementary School ; 2440414</t>
  </si>
  <si>
    <t>BEACON FALLS - 6</t>
  </si>
  <si>
    <t>Seven</t>
  </si>
  <si>
    <t>Single Parent (female)</t>
  </si>
  <si>
    <t>Ansonia (CT)  - Ansonia 18-21 Transition Program ; 0021011</t>
  </si>
  <si>
    <t>BERLIN - 7</t>
  </si>
  <si>
    <t>Eight</t>
  </si>
  <si>
    <t>Single Parent (male)</t>
  </si>
  <si>
    <t>Indecent/Immoral Conduct</t>
  </si>
  <si>
    <t>Diversion</t>
  </si>
  <si>
    <t>Ansonia (CT)  - Ansonia High School ; 0026111</t>
  </si>
  <si>
    <t>BETHANY - 8</t>
  </si>
  <si>
    <t>Nine</t>
  </si>
  <si>
    <t>Step and Birth Parents</t>
  </si>
  <si>
    <t>Employment/Training</t>
  </si>
  <si>
    <t>Ansonia (CT)  - Ansonia Middle School ; 0025111</t>
  </si>
  <si>
    <t>BETHEL - 9</t>
  </si>
  <si>
    <t>Ten</t>
  </si>
  <si>
    <t>Two Birth/Adoptive Parents</t>
  </si>
  <si>
    <t>Family Therapy</t>
  </si>
  <si>
    <t>Ansonia (CT)  - Ansonia Public Schools Pre-K Program ; 0020911</t>
  </si>
  <si>
    <t>BETHLEHEM - 10</t>
  </si>
  <si>
    <t>Eleven</t>
  </si>
  <si>
    <t>Group Therapy</t>
  </si>
  <si>
    <t>Ansonia (CT)  - Ansonia School District ; 0020011</t>
  </si>
  <si>
    <t>BLOOMFIELD - 11</t>
  </si>
  <si>
    <t>Twelve</t>
  </si>
  <si>
    <t>Individual Therapy</t>
  </si>
  <si>
    <t>Ansonia (CT)  - Assumption-Ansonia ; 0020121</t>
  </si>
  <si>
    <t>BOLTON - 12</t>
  </si>
  <si>
    <t>Thirteen</t>
  </si>
  <si>
    <t>Ansonia (CT)  - Emmett O'Brien Technical High School ; 9002516</t>
  </si>
  <si>
    <t>BOZRAH - 13</t>
  </si>
  <si>
    <t>Fourteen</t>
  </si>
  <si>
    <t>Leadership Development</t>
  </si>
  <si>
    <t>Ansonia (CT)  - Mead School ; 0020311</t>
  </si>
  <si>
    <t>BRANFORD - 14</t>
  </si>
  <si>
    <t>Fifteen</t>
  </si>
  <si>
    <t>Graduated</t>
  </si>
  <si>
    <t>Running Away</t>
  </si>
  <si>
    <t>Ansonia (CT)  - P.A.C.E. - PM (Positive And Creative Education - PM) ; 0020411</t>
  </si>
  <si>
    <t>BRIDGEPORT - 15</t>
  </si>
  <si>
    <t>Sixteen</t>
  </si>
  <si>
    <t>Not in school</t>
  </si>
  <si>
    <t>Ansonia (CT)  - P.A.C.E. (Positive And Creative Education) ; 0020111</t>
  </si>
  <si>
    <t>BRIDGEWATER - 16</t>
  </si>
  <si>
    <t>Seventeen</t>
  </si>
  <si>
    <t>Adult Education</t>
  </si>
  <si>
    <t>Ansonia (CT)  - Prendergast School ; 0020811</t>
  </si>
  <si>
    <t>BRISTOL - 17</t>
  </si>
  <si>
    <t>Eighteen</t>
  </si>
  <si>
    <t>Home School</t>
  </si>
  <si>
    <t>Arlington (MA)  - Germaine Lawrence School. ; 8251461</t>
  </si>
  <si>
    <t>BROOKFIELD - 18</t>
  </si>
  <si>
    <t>Nineteen</t>
  </si>
  <si>
    <t>Private School</t>
  </si>
  <si>
    <t>Substance Abuse Evaluation</t>
  </si>
  <si>
    <t>Asheville (NC)  - Montford Hall ; 8370121</t>
  </si>
  <si>
    <t>BROOKLYN - 19</t>
  </si>
  <si>
    <t>Twenty</t>
  </si>
  <si>
    <t>Alternative School</t>
  </si>
  <si>
    <t>Ashford (CT)  - Ashford School ; 0030111</t>
  </si>
  <si>
    <t>BURLINGTON - 20</t>
  </si>
  <si>
    <t>Twenty-one</t>
  </si>
  <si>
    <t>Ashford (CT)  - Ashford School District ; 0030011</t>
  </si>
  <si>
    <t>CANAAN - 21</t>
  </si>
  <si>
    <t>Assonet (MA)  - Institute for Developmental Disabilities Crystal Springs School ; 8251661</t>
  </si>
  <si>
    <t>CANTERBURY - 22</t>
  </si>
  <si>
    <t>Augusta (GA)  - Butler High School ; 8130111</t>
  </si>
  <si>
    <t>CANTON - 23</t>
  </si>
  <si>
    <t>Avon (CT)  - Ana Grace Academy of the Arts Elementary School ; 2410614</t>
  </si>
  <si>
    <t>CHAPLIN - 24</t>
  </si>
  <si>
    <t>Avon (CT)  - Avon Early Learning Center at Roaring Brook School ; 0040111</t>
  </si>
  <si>
    <t>CHESHIRE - 25</t>
  </si>
  <si>
    <t>Avon (CT)  - Avon High School ; 0046111</t>
  </si>
  <si>
    <t>CHESTER - 26</t>
  </si>
  <si>
    <t>Avon (CT)  - Avon Middle School ; 0045111</t>
  </si>
  <si>
    <t>CLINTON - 27</t>
  </si>
  <si>
    <t>Avon (CT)  - Avon Old Farms School ; 0046121</t>
  </si>
  <si>
    <t>COLCHESTER - 28</t>
  </si>
  <si>
    <t>Avon (CT)  - Avon School District ; 0040011</t>
  </si>
  <si>
    <t>COLEBROOK - 29</t>
  </si>
  <si>
    <t>Avon (CT)  - Farmington Valley Academy Montessori ; 0040221</t>
  </si>
  <si>
    <t>COLUMBIA - 30</t>
  </si>
  <si>
    <t>Avon (CT)  - Oak Hill School at Farmington Valley Montessori ; 0046921</t>
  </si>
  <si>
    <t>CORNWALL - 31</t>
  </si>
  <si>
    <t>Avon (CT)  - Pine Grove School ; 0040411</t>
  </si>
  <si>
    <t>COVENTRY - 32</t>
  </si>
  <si>
    <t>Avon (CT)  - Reggio Magnet School of the Arts ; 2410314</t>
  </si>
  <si>
    <t>CROMWELL - 33</t>
  </si>
  <si>
    <t>Avon (CT)  - Roaring Brook School ; 0040311</t>
  </si>
  <si>
    <t>DANBURY - 34</t>
  </si>
  <si>
    <t>Avon (CT)  - Talcott Mt. Academy of Science Math &amp; Technology ; 0115221</t>
  </si>
  <si>
    <t>DARIEN - 35</t>
  </si>
  <si>
    <t>Avon (CT)  - The Webb School in the Valley ; 0046821</t>
  </si>
  <si>
    <t>DEEP RIVER - 36</t>
  </si>
  <si>
    <t>Avon (CT)  - Thompson Brook School ; 0040511</t>
  </si>
  <si>
    <t>DERBY - 37</t>
  </si>
  <si>
    <t>Baltic (CT)  - Academy of the Holy Family ; 1336121</t>
  </si>
  <si>
    <t>DURHAM - 38</t>
  </si>
  <si>
    <t>Baltic (CT)  - Sayles School ; 1330111</t>
  </si>
  <si>
    <t>EASTFORD - 39</t>
  </si>
  <si>
    <t>Baltic (CT)  - Sprague School District ; 1330011</t>
  </si>
  <si>
    <t>E GRANBY - 40</t>
  </si>
  <si>
    <t>Baltic (CT)  - St. Joseph School-Baltic ; 1330121</t>
  </si>
  <si>
    <t>E HADDAM - 41</t>
  </si>
  <si>
    <t>Barkhamsted (CT)  - Barkhamsted Elementary School ; 0050111</t>
  </si>
  <si>
    <t>E HAMPTON - 42</t>
  </si>
  <si>
    <t>Barkhamsted (CT)  - Barkhamsted School District ; 0050011</t>
  </si>
  <si>
    <t>E HARTFORD - 43</t>
  </si>
  <si>
    <t>Barkhamsted (CT)  - Bridges at Barkhamsted Elementary School ; 0050211</t>
  </si>
  <si>
    <t>E HAVEN - 44</t>
  </si>
  <si>
    <t>Barkhamsted (CT)  - Shared Services Integrated Preschool ; 0058011</t>
  </si>
  <si>
    <t>E LYME - 45</t>
  </si>
  <si>
    <t>Barre (MA)  - Stetson School ; 8253861</t>
  </si>
  <si>
    <t>EASTON - 46</t>
  </si>
  <si>
    <t>Beacon Falls (CT)  - Laurel Ledge School ; 2160112</t>
  </si>
  <si>
    <t>E WINDSOR - 47</t>
  </si>
  <si>
    <t>Beacon Falls (CT)  - Woodland Regional High School ; 2166012</t>
  </si>
  <si>
    <t>ELLINGTON - 48</t>
  </si>
  <si>
    <t>Bennington (VT)  - Bennington School ; 8500161</t>
  </si>
  <si>
    <t>ENFIELD - 49</t>
  </si>
  <si>
    <t>Berlin (CT)  - Berlin Adult Education ; 0070117</t>
  </si>
  <si>
    <t>ESSEX - 50</t>
  </si>
  <si>
    <t>Berlin (CT)  - Berlin High School ; 0076111</t>
  </si>
  <si>
    <t>FAIRFIELD - 51</t>
  </si>
  <si>
    <t>Berlin (CT)  - Berlin School District ; 0070011</t>
  </si>
  <si>
    <t>FARMINGTON - 52</t>
  </si>
  <si>
    <t>Berlin (CT)  - Catherine M. McGee Middle School ; 0075111</t>
  </si>
  <si>
    <t>FRANKLIN - 53</t>
  </si>
  <si>
    <t>Berlin (CT)  - Central Connecticut Transition Academy ; 0070311</t>
  </si>
  <si>
    <t>GLASTONBURY - 54</t>
  </si>
  <si>
    <t>Berlin (CT)  - Emma Hart Willard School ; 0070411</t>
  </si>
  <si>
    <t>GOSHEN - 55</t>
  </si>
  <si>
    <t>Berwyn (PA)  - Melmark School ; 8420961</t>
  </si>
  <si>
    <t>GRANBY - 56</t>
  </si>
  <si>
    <t>Bethany (CT)  - Amity Middle School: Bethany ; 2055112</t>
  </si>
  <si>
    <t>GREENWICH - 57</t>
  </si>
  <si>
    <t>Bethany (CT)  - Bethany Community School ; 0080111</t>
  </si>
  <si>
    <t>GRISWOLD - 58</t>
  </si>
  <si>
    <t>Bethany (CT)  - Bethany School District ; 0080011</t>
  </si>
  <si>
    <t>GROTON - 59</t>
  </si>
  <si>
    <t>Bethel (CT)  - Ability Beyond ; 0090182</t>
  </si>
  <si>
    <t>GUILFORD - 60</t>
  </si>
  <si>
    <t>Bethel (CT)  - Anna H. Rockwell School ; 0090411</t>
  </si>
  <si>
    <t>HADDAM - 61</t>
  </si>
  <si>
    <t>Bethel (CT)  - Bethel High School ; 0096111</t>
  </si>
  <si>
    <t>HAMDEN - 62</t>
  </si>
  <si>
    <t>Bethel (CT)  - Bethel Middle School ; 0095111</t>
  </si>
  <si>
    <t>HAMPTON - 63</t>
  </si>
  <si>
    <t>Bethel (CT)  - Bethel School District ; 0090011</t>
  </si>
  <si>
    <t>HARTFORD - 64</t>
  </si>
  <si>
    <t>Bethel (CT)  - Community Partnership Program ; 0090211</t>
  </si>
  <si>
    <t>HARTLAND - 65</t>
  </si>
  <si>
    <t>Bethel (CT)  - Frank A. Berry School ; 0090111</t>
  </si>
  <si>
    <t>HARWINTON - 66</t>
  </si>
  <si>
    <t>Bethel (CT)  - Ralph M. T. Johnson School ; 0090511</t>
  </si>
  <si>
    <t>HEBRON - 67</t>
  </si>
  <si>
    <t>Bethel (CT)  - St. Mary School-Bethel ; 0090121</t>
  </si>
  <si>
    <t>KENT - 68</t>
  </si>
  <si>
    <t>Bethel (CT)  - TASK ; 0090311</t>
  </si>
  <si>
    <t>KILLINGLY - 69</t>
  </si>
  <si>
    <t>Bethlehem (CT)  - Arch Bridge School ; 0100161</t>
  </si>
  <si>
    <t>KILLINGWORTH - 70</t>
  </si>
  <si>
    <t>Bethlehem (CT)  - Bethlehem Elementary School ; 2140112</t>
  </si>
  <si>
    <t>LEBANON - 71</t>
  </si>
  <si>
    <t>Bethlehem (CT)  - Employment Options, LLC ; 0100282</t>
  </si>
  <si>
    <t>LEDYARD - 72</t>
  </si>
  <si>
    <t>Bethlehem (PA)  - KidsPeace Broadway Campus ; 8420221</t>
  </si>
  <si>
    <t>LISBON - 73</t>
  </si>
  <si>
    <t>Bethlehem (CT)  - The Woodhall School ; 0100121</t>
  </si>
  <si>
    <t>LITCHFIELD - 74</t>
  </si>
  <si>
    <t>Birmingham (AL)  - Alabama Clinical Schools ; 8010261</t>
  </si>
  <si>
    <t>LYME - 75</t>
  </si>
  <si>
    <t>Black Mountain (NC)  - Stone Mountain ; 8370161</t>
  </si>
  <si>
    <t>MADISON - 76</t>
  </si>
  <si>
    <t>Bloomfield (CT)  - Bloomfield Adult Education ; 0110117</t>
  </si>
  <si>
    <t>MANCHESTER - 77</t>
  </si>
  <si>
    <t>Bloomfield (CT)  - Bloomfield High School ; 0116111</t>
  </si>
  <si>
    <t>MANSFIELD - 78</t>
  </si>
  <si>
    <t>Bloomfield (CT)  - Bloomfield School District ; 0110011</t>
  </si>
  <si>
    <t>MARLBOROUGH - 79</t>
  </si>
  <si>
    <t>Bloomfield (CT)  - Carmen Arace Intermediate School ; 0110711</t>
  </si>
  <si>
    <t>MERIDEN - 80</t>
  </si>
  <si>
    <t>Bloomfield (CT)  - Carmen Arace Middle School ; 0115211</t>
  </si>
  <si>
    <t>MIDDLEBURY - 81</t>
  </si>
  <si>
    <t>Bloomfield (CT)  - Charter Oak Education Inc. ; 1326021</t>
  </si>
  <si>
    <t>MIDDLEFIELD - 82</t>
  </si>
  <si>
    <t>Bloomfield (CT)  - Donald F. Harris Sr. AgriScience &amp; Technology Center ; 0116100</t>
  </si>
  <si>
    <t>MIDDLETOWN - 83</t>
  </si>
  <si>
    <t>Bloomfield (CT)  - Global Experience Magnet School ; 0116311</t>
  </si>
  <si>
    <t>MILFORD - 84</t>
  </si>
  <si>
    <t>Bloomfield (CT)  - Laurel School ; 0110611</t>
  </si>
  <si>
    <t>MONROE - 85</t>
  </si>
  <si>
    <t>Bloomfield (CT)  - Leadership Prep Academy for Young Men ; 0116321</t>
  </si>
  <si>
    <t>MONTVILLE - 86</t>
  </si>
  <si>
    <t>Bloomfield (CT)  - Metacomet School ; 0110511</t>
  </si>
  <si>
    <t>MORRIS - 87</t>
  </si>
  <si>
    <t>Bloomfield (CT)  - Metropolitan Learning Center for Global and International Studies ; 2416114</t>
  </si>
  <si>
    <t>NAUGATUCK - 88</t>
  </si>
  <si>
    <t>Bloomfield (CT)  - Museum Academy ; 2410514</t>
  </si>
  <si>
    <t>NEW BRITAIN - 89</t>
  </si>
  <si>
    <t>Bloomfield (CT)  - New England Jewish Academy - Lower School ; 0110421</t>
  </si>
  <si>
    <t>NEW CANAAN - 90</t>
  </si>
  <si>
    <t>Bloomfield (CT)  - River Street School Birken Campus ; 2419514</t>
  </si>
  <si>
    <t>NEW FAIRFLD - 91</t>
  </si>
  <si>
    <t>Bloomfield (CT)  - River Street School Early Learning Center ; 2411414</t>
  </si>
  <si>
    <t>NEW HARTFORD - 92</t>
  </si>
  <si>
    <t>Bloomfield (CT)  - Steps to Success ; 0110111</t>
  </si>
  <si>
    <t>NEW HAVEN - 93</t>
  </si>
  <si>
    <t>Bloomfield (CT)  - Wintonbury Early Childhood Magnet School ; 0110811</t>
  </si>
  <si>
    <t>NEWINGTON - 94</t>
  </si>
  <si>
    <t>Bolton (CT)  - Bolton Center School ; 0120111</t>
  </si>
  <si>
    <t>NEW LONDON - 95</t>
  </si>
  <si>
    <t>Bolton (CT)  - Bolton High School ; 0126111</t>
  </si>
  <si>
    <t>NEW MILFORD - 96</t>
  </si>
  <si>
    <t>Bolton (CT)  - Bolton School District ; 0120011</t>
  </si>
  <si>
    <t>NEWTOWN - 97</t>
  </si>
  <si>
    <t>Bolton (CT)  - Bolton Transition Program ; 0120211</t>
  </si>
  <si>
    <t>NORFOLK - 98</t>
  </si>
  <si>
    <t>Bolton (CT)  - The King's School ; 0125121</t>
  </si>
  <si>
    <t>N BRANFORD - 99</t>
  </si>
  <si>
    <t>Bonners Ferry (ID)  - Boulder Creek Academy ; 8160121</t>
  </si>
  <si>
    <t>N CANAAN - 100</t>
  </si>
  <si>
    <t>Bozrah (CT)  - Bozrah School District ; 0130011</t>
  </si>
  <si>
    <t>NO HAVEN - 101</t>
  </si>
  <si>
    <t>Bozrah (CT)  - Fields Memorial School ; 0130111</t>
  </si>
  <si>
    <t>N STONINGTON - 102</t>
  </si>
  <si>
    <t>Branford (CT)  - Access Transition Program ; 0140311</t>
  </si>
  <si>
    <t>NORWALK - 103</t>
  </si>
  <si>
    <t>Branford (CT)  - Branford High School ; 0146111</t>
  </si>
  <si>
    <t>NORWICH - 104</t>
  </si>
  <si>
    <t>Branford (CT)  - Branford High School Atlas Program ; 0140211</t>
  </si>
  <si>
    <t>OLD LYME - 105</t>
  </si>
  <si>
    <t>Branford (CT)  - Branford School District ; 0140011</t>
  </si>
  <si>
    <t>OLD SAYBROOK - 106</t>
  </si>
  <si>
    <t>Branford (CT)  - East Shoreline Catholic Academy ; 0140621</t>
  </si>
  <si>
    <t>ORANGE - 107</t>
  </si>
  <si>
    <t>Branford (CT)  - Francis Walsh Intermediate School ; 0145111</t>
  </si>
  <si>
    <t>OXFORD - 108</t>
  </si>
  <si>
    <t>Branford (CT)  - Indian Neck School ; 0148011</t>
  </si>
  <si>
    <t>PLAINFIELD - 109</t>
  </si>
  <si>
    <t>Branford (CT)  - John B. Sliney School ; 0141611</t>
  </si>
  <si>
    <t>PLAINVILLE - 110</t>
  </si>
  <si>
    <t>Branford (CT)  - Mary R. Tisko School ; 0141511</t>
  </si>
  <si>
    <t>PLYMOUTH - 111</t>
  </si>
  <si>
    <t>Branford (CT)  - Mary T. Murphy School ; 0141411</t>
  </si>
  <si>
    <t>POMFRET - 112</t>
  </si>
  <si>
    <t>Branford (CT)  - Shoreline Adult Education ; 0140117</t>
  </si>
  <si>
    <t>PORTLAND - 113</t>
  </si>
  <si>
    <t>Brattleboro (VT)  - Austine School for the Deaf ; 8500561</t>
  </si>
  <si>
    <t>PRESTON - 114</t>
  </si>
  <si>
    <t>Brattleboro (VT)  - Brattleboro Retreat (Retreat Healthcare) Meadows Educational Center ; 8500861</t>
  </si>
  <si>
    <t>PROSPECT - 115</t>
  </si>
  <si>
    <t>Brewster (NY)  - Green Chimneys School-Brewster ; 8360561</t>
  </si>
  <si>
    <t>PUTNAM - 116</t>
  </si>
  <si>
    <t>Brewster (MA)  - Latham School ; 8252061</t>
  </si>
  <si>
    <t>REDDING - 117</t>
  </si>
  <si>
    <t>Brewster (NY)  - Supervised Lifestyle Health Services (SLS) ; 8360421</t>
  </si>
  <si>
    <t>RIDGEFIELD - 118</t>
  </si>
  <si>
    <t>Bridgeport (CT)  - A.B. Skane Center ; 0154411</t>
  </si>
  <si>
    <t>ROCKY HILL - 119</t>
  </si>
  <si>
    <t>Bridgeport (CT)  - Achievement First Bridgeport Academy ; 2850113</t>
  </si>
  <si>
    <t>ROXBURY - 120</t>
  </si>
  <si>
    <t>Bridgeport (CT)  - Adam J. Lewis Academy ; 0150321</t>
  </si>
  <si>
    <t>SALEM - 121</t>
  </si>
  <si>
    <t>Bridgeport (CT)  - Aerospace/Hydrospace, Engineering and Physical Sciences Magnet High School ; 0150811</t>
  </si>
  <si>
    <t>SALISBURY - 122</t>
  </si>
  <si>
    <t>Bridgeport (CT)  - APT Foundation ; 0150317</t>
  </si>
  <si>
    <t>SCOTLAND - 123</t>
  </si>
  <si>
    <t>Bridgeport (CT)  - Barnum School ; 0150111</t>
  </si>
  <si>
    <t>SEYMOUR - 124</t>
  </si>
  <si>
    <t>Bridgeport (CT)  - Bassick High School ; 0156111</t>
  </si>
  <si>
    <t>SHARON - 125</t>
  </si>
  <si>
    <t>Bridgeport (CT)  - Beardsley School ; 0150211</t>
  </si>
  <si>
    <t>SHELTON - 126</t>
  </si>
  <si>
    <t>Bridgeport (CT)  - Biotechnology, Research &amp; Zoological Studies Magnet High School ; 0150611</t>
  </si>
  <si>
    <t>SHERMAN - 127</t>
  </si>
  <si>
    <t>Bridgeport (CT)  - Black Rock School ; 0150311</t>
  </si>
  <si>
    <t>SIMSBURY - 128</t>
  </si>
  <si>
    <t>Bridgeport (CT)  - Blackham School ; 0154011</t>
  </si>
  <si>
    <t>SOMERS - 129</t>
  </si>
  <si>
    <t>Bridgeport (CT)  - Bridgeport Adult Education ; 0150117</t>
  </si>
  <si>
    <t>SOUTHBURY - 130</t>
  </si>
  <si>
    <t>Bridgeport (CT)  - Bridgeport Correctional Center ; 3360115</t>
  </si>
  <si>
    <t>SOUTHINGTON - 131</t>
  </si>
  <si>
    <t>Bridgeport (CT)  - Bridgeport Detention Center ; 3480115</t>
  </si>
  <si>
    <t>S WINDSOR - 132</t>
  </si>
  <si>
    <t>Bridgeport (CT)  - Bridgeport Hope School ; 0151921</t>
  </si>
  <si>
    <t>SPRAGUE - 133</t>
  </si>
  <si>
    <t>Bridgeport (CT)  - Bridgeport International Academy ; 0156421</t>
  </si>
  <si>
    <t>STAFFORD - 134</t>
  </si>
  <si>
    <t>Bridgeport (CT)  - Bridgeport Learning Center ; 0159011</t>
  </si>
  <si>
    <t>STAMFORD - 135</t>
  </si>
  <si>
    <t>Bridgeport (CT)  - Bridgeport Military Academy ; 0151611</t>
  </si>
  <si>
    <t>STERLING - 136</t>
  </si>
  <si>
    <t>Bridgeport (CT)  - Bridgeport Regional Vocational Aquaculture School ; 0156400</t>
  </si>
  <si>
    <t>STONINGTON - 137</t>
  </si>
  <si>
    <t>Bridgeport (CT)  - Bridgeport School District ; 0150011</t>
  </si>
  <si>
    <t>STRATFORD - 138</t>
  </si>
  <si>
    <t>Bridgeport (CT)  - Bryant School ; 0150411</t>
  </si>
  <si>
    <t>SUFFIELD - 139</t>
  </si>
  <si>
    <t>Bridgeport (CT)  - Bullard Havens ; 0150417</t>
  </si>
  <si>
    <t>THOMASTON - 140</t>
  </si>
  <si>
    <t>Bridgeport (CT)  - Bullard-Havens Technical High School ; 9001116</t>
  </si>
  <si>
    <t>THOMPSON - 141</t>
  </si>
  <si>
    <t>Bridgeport (CT)  - Capital Preparatory Harbor School ; 2970113</t>
  </si>
  <si>
    <t>TOLLAND - 142</t>
  </si>
  <si>
    <t>Bridgeport (CT)  - Capital Preparatory Harbor School District ; 2970013</t>
  </si>
  <si>
    <t>TORRINGTON - 143</t>
  </si>
  <si>
    <t>Bridgeport (CT)  - Career Resources ; 0150517</t>
  </si>
  <si>
    <t>TRUMBULL - 144</t>
  </si>
  <si>
    <t>Bridgeport (CT)  - Catholic Academy of Bridgeport: St. Andrew Academy ; 0155121</t>
  </si>
  <si>
    <t>UNION - 145</t>
  </si>
  <si>
    <t>Bridgeport (CT)  - Catholic Academy of Bridgeport: St. Ann Academy ; 0150721</t>
  </si>
  <si>
    <t>VERNON - 146</t>
  </si>
  <si>
    <t>Bridgeport (CT)  - Catholic Academy of Bridgeport: St. Augustine Academy ; 0151221</t>
  </si>
  <si>
    <t>VOLUNTOWN - 147</t>
  </si>
  <si>
    <t>Bridgeport (CT)  - Catholic Academy of Bridgeport: St. Raphael Academy ; 0151721</t>
  </si>
  <si>
    <t>WALLINGFORD - 148</t>
  </si>
  <si>
    <t>Bridgeport (CT)  - Central High School ; 0156211</t>
  </si>
  <si>
    <t>WARREN - 149</t>
  </si>
  <si>
    <t>Bridgeport (CT)  - Cesar Batalla School ; 0151411</t>
  </si>
  <si>
    <t>WASHINGTON - 150</t>
  </si>
  <si>
    <t>Bridgeport (CT)  - Classical Studies Academy ; 0152111</t>
  </si>
  <si>
    <t>WATERBURY - 151</t>
  </si>
  <si>
    <t>Bridgeport (CT)  - Columbus School ; 0150511</t>
  </si>
  <si>
    <t>WATERFORD - 152</t>
  </si>
  <si>
    <t>Bridgeport (CT)  - Disability Resource Network, Inc. - Bridgeport ; 0150682</t>
  </si>
  <si>
    <t>WATERTOWN - 153</t>
  </si>
  <si>
    <t>Bridgeport (CT)  - Edison School ; 0150711</t>
  </si>
  <si>
    <t>WESTBROOK - 154</t>
  </si>
  <si>
    <t>Bridgeport (CT)  - Fairfield County SDA School ; 0152121</t>
  </si>
  <si>
    <t>W HARTFORD - 155</t>
  </si>
  <si>
    <t>Bridgeport (CT)  - Geraldine Claytor Magnet Academy ; 0153111</t>
  </si>
  <si>
    <t>W HAVEN - 156</t>
  </si>
  <si>
    <t>Bridgeport (CT)  - Geraldine Johnson School ; 0153211</t>
  </si>
  <si>
    <t>WESTON - 157</t>
  </si>
  <si>
    <t>Bridgeport (CT)  - Great Oaks Charter School ; 2940113</t>
  </si>
  <si>
    <t>WESTPORT - 158</t>
  </si>
  <si>
    <t>Bridgeport (CT)  - Great Oaks Charter School District ; 2940013</t>
  </si>
  <si>
    <t>WETHERSFIELD - 159</t>
  </si>
  <si>
    <t>Bridgeport (CT)  - Greater Bridgeport Community Mental Health Center ; 3370515</t>
  </si>
  <si>
    <t>WILLINGTON - 160</t>
  </si>
  <si>
    <t>Bridgeport (CT)  - Hall School ; 0151111</t>
  </si>
  <si>
    <t>WILTON - 161</t>
  </si>
  <si>
    <t>Bridgeport (CT)  - Hallen School ; 0151211</t>
  </si>
  <si>
    <t>WINCHESTER - 162</t>
  </si>
  <si>
    <t>Bridgeport (CT)  - High Horizons Magnet School ; 0154511</t>
  </si>
  <si>
    <t>WINDHAM - 163</t>
  </si>
  <si>
    <t>Bridgeport (CT)  - Housatonic Community College ; 5780038</t>
  </si>
  <si>
    <t>WINDSOR - 164</t>
  </si>
  <si>
    <t>Bridgeport (CT)  - Information Technology &amp; Software Engineering Magnet High School ; 0151511</t>
  </si>
  <si>
    <t>WINDSOR LOCKS - 165</t>
  </si>
  <si>
    <t>Bridgeport (CT)  - Interdistrict Discovery Magnet School ; 0153711</t>
  </si>
  <si>
    <t>WOLCOTT - 166</t>
  </si>
  <si>
    <t>Bridgeport (CT)  - James J. Curiale School ; 0154211</t>
  </si>
  <si>
    <t>WOODBRIDGE - 167</t>
  </si>
  <si>
    <t>Bridgeport (CT)  - Jettie S. Tisdale School ; 0152211</t>
  </si>
  <si>
    <t>WOODBURY - 168</t>
  </si>
  <si>
    <t>Bridgeport (CT)  - John Winthrop School ; 0153611</t>
  </si>
  <si>
    <t>WOODSTOCK - 169</t>
  </si>
  <si>
    <t>Bridgeport (CT)  - Kolbe Cathedral High School ; 0156121</t>
  </si>
  <si>
    <t>CITY OF PUTNAM - 201</t>
  </si>
  <si>
    <t>Bridgeport (CT)  - Luis Munoz Marin School ; 0151011</t>
  </si>
  <si>
    <t>BORO OF BANTAM - 204</t>
  </si>
  <si>
    <t>Bridgeport (CT)  - Madison School ; 0152011</t>
  </si>
  <si>
    <t>BORO OF COLCHESTER - 206</t>
  </si>
  <si>
    <t>Bridgeport (CT)  - Mercy Learning Center ; 0150617</t>
  </si>
  <si>
    <t>BORO OF DANIELSON - 207</t>
  </si>
  <si>
    <t>Bridgeport (CT)  - Multicultural Magnet School ; 0154611</t>
  </si>
  <si>
    <t>JEWETT CITY BORO - 211</t>
  </si>
  <si>
    <t>Bridgeport (CT)  - New Beginnings Inc Family Academy ; 2800113</t>
  </si>
  <si>
    <t>BORO OF LITCHFIELD - 212</t>
  </si>
  <si>
    <t>Bridgeport (CT)  - New Beginnings Inc Family Academy District ; 2800013</t>
  </si>
  <si>
    <t>BORO OF NEWTOWN - 213</t>
  </si>
  <si>
    <t>Bridgeport (CT)  - Park City Magnet School ; 0151711</t>
  </si>
  <si>
    <t>BORO OF STAFFORD - 214</t>
  </si>
  <si>
    <t>Bridgeport (CT)  - Park City Prep Charter School ; 2835113</t>
  </si>
  <si>
    <t>RIVERTON FIRE DIST - 217</t>
  </si>
  <si>
    <t>Bridgeport (CT)  - Park City Prep Charter School District ; 2830013</t>
  </si>
  <si>
    <t>KENSINGTON FD - 219</t>
  </si>
  <si>
    <t>Bridgeport (CT)  - Paul Laurence Dunbar School ; 0154111</t>
  </si>
  <si>
    <t>WORTHINGTON FD - 220</t>
  </si>
  <si>
    <t>Bridgeport (CT)  - Read School ; 0152511</t>
  </si>
  <si>
    <t>BLOOMFIELD CTR - 221</t>
  </si>
  <si>
    <t>Bridgeport (CT)  - REGIONS secure Bridgeport ; 3481715</t>
  </si>
  <si>
    <t>BLOOMFIELD FD - 222</t>
  </si>
  <si>
    <t>Bridgeport (CT)  - Roosevelt School ; 0152611</t>
  </si>
  <si>
    <t>BROOKLYN FIRE DIST - 223</t>
  </si>
  <si>
    <t>Bridgeport (CT)  - Six-Six Magnet School ; 2430114</t>
  </si>
  <si>
    <t>WAREHOUSE PT FD - 234</t>
  </si>
  <si>
    <t>Bridgeport (CT)  - The Bridge Academy ; 2696113</t>
  </si>
  <si>
    <t>ENFIELD FIRE #1 - 236</t>
  </si>
  <si>
    <t>Bridgeport (CT)  - The Bridge Academy District ; 2690013</t>
  </si>
  <si>
    <t>MYSTIC FIRE DIST - 239</t>
  </si>
  <si>
    <t>Bridgeport (CT)  - The Transition Academy ; 0152811</t>
  </si>
  <si>
    <t>EIGHTH UTIL. DIST - 245</t>
  </si>
  <si>
    <t>Bridgeport (CT)  - The University School ; 0150221</t>
  </si>
  <si>
    <t>SOUTH FIRE DIST - 247</t>
  </si>
  <si>
    <t>Bridgeport (CT)  - Thomas Hooker School ; 0151311</t>
  </si>
  <si>
    <t>NEW HARTFORD VILLAGE - 248</t>
  </si>
  <si>
    <t>Bridgeport (CT)  - Waltersville School ; 0153011</t>
  </si>
  <si>
    <t>PINE MEADOW FD - 249</t>
  </si>
  <si>
    <t>Bridgeport (CT)  - Warren Harding High School ; 0156311</t>
  </si>
  <si>
    <t>SOUTH END FIRE DIST - 250</t>
  </si>
  <si>
    <t>Bridgeport (CT)  - Wilbur Cross School ; 0153911</t>
  </si>
  <si>
    <t>NEW MILFORD FD - 251</t>
  </si>
  <si>
    <t>Bridgeport (CT)  - Zion Lutheran School ; 0151821</t>
  </si>
  <si>
    <t>CENTRAL VILLAGE FD - 253</t>
  </si>
  <si>
    <t>Bridgewater (CT)  - The Burnham School ; 2120112</t>
  </si>
  <si>
    <t>MOOSUP FIRE DIST - 254</t>
  </si>
  <si>
    <t>Bristol (CT)  - Ability Beyond - Greater Hartford ; 1100182</t>
  </si>
  <si>
    <t>PLAINFIELD FD - 255</t>
  </si>
  <si>
    <t>Bristol (CT)  - ACCESS ; 0170211</t>
  </si>
  <si>
    <t>WAUREGAN FIRE DIST - 256</t>
  </si>
  <si>
    <t>Bristol (CT)  - Breakthrough ; 0172611</t>
  </si>
  <si>
    <t>REDDING FIRE #2 - 259</t>
  </si>
  <si>
    <t>Bristol (CT)  - Bristol Adult Education ; 0170117</t>
  </si>
  <si>
    <t>PAWCATUCK FIRE DIST - 264</t>
  </si>
  <si>
    <t>Bristol (CT)  - Bristol Central High School ; 0176111</t>
  </si>
  <si>
    <t>STONINGTON FD - 265</t>
  </si>
  <si>
    <t>Bristol (CT)  - Bristol Early Childhood Center-BECC ; 0170411</t>
  </si>
  <si>
    <t>CENTER FIRE DIST - 267</t>
  </si>
  <si>
    <t>Bristol (CT)  - Bristol Eastern High School ; 0176211</t>
  </si>
  <si>
    <t>WATERTOWN FIRE DIST - 272</t>
  </si>
  <si>
    <t>Bristol (CT)  - Bristol Preparatory Academy ; 0173311</t>
  </si>
  <si>
    <t>ALLENTOWN FIRE DIST - 273</t>
  </si>
  <si>
    <t>Bristol (CT)  - Bristol School District ; 0170011</t>
  </si>
  <si>
    <t>WEST SHORE FD - 274</t>
  </si>
  <si>
    <t>Bristol (CT)  - Bristol Technical Education Center ; 9009216</t>
  </si>
  <si>
    <t>WILSON FIRE DIST - 275</t>
  </si>
  <si>
    <t>Bristol (CT)  - Chippens Hill Middle School ; 0175111</t>
  </si>
  <si>
    <t>NORFOLK SEWER DIST - 280</t>
  </si>
  <si>
    <t>Bristol (CT)  - Chippens Hill Middle School Functional Program ; 0171011</t>
  </si>
  <si>
    <t>ATTAWAUGAN FD - 311</t>
  </si>
  <si>
    <t>Bristol (CT)  - Chippens Hill Middle School Medically Fragile ; 0171611</t>
  </si>
  <si>
    <t>WEST PUTNAM FD - 347</t>
  </si>
  <si>
    <t>Bristol (CT)  - Chippens Hilll Middle School Extended Resource ; 0170811</t>
  </si>
  <si>
    <t>SOUTH KILLINGLY FD - 363</t>
  </si>
  <si>
    <t>Bristol (CT)  - Chms Goal ; 0173411</t>
  </si>
  <si>
    <t>OLD MYSTIC FD - 366</t>
  </si>
  <si>
    <t>Bristol (CT)  - Community/Vocational Program ; 0179211</t>
  </si>
  <si>
    <t>WESTFIELD FIRE DIST - 367</t>
  </si>
  <si>
    <t>Bristol (CT)  - Connecticut Junior Republic-Bristol ; 0170821</t>
  </si>
  <si>
    <t>SHAKER PINES FD - 368</t>
  </si>
  <si>
    <t>Bristol (CT)  - CW Resources, Inc. School to Work Transition Services - Bristol ; 0170621</t>
  </si>
  <si>
    <t>EAST KILLINGLY FD - 370</t>
  </si>
  <si>
    <t>Bristol (CT)  - Destinations Academy ; 0179011</t>
  </si>
  <si>
    <t>ATTAWAUGAN FD - 371</t>
  </si>
  <si>
    <t>Bristol (CT)  - EAGLE Pre-K ; 0172911</t>
  </si>
  <si>
    <t>BORO OF STONINGTON - 372</t>
  </si>
  <si>
    <t>Bristol (CT)  - Edgewood School ; 0170311</t>
  </si>
  <si>
    <t>DAYVILLE FIRE DIST - 373</t>
  </si>
  <si>
    <t>Bristol (CT)  - Ellen P. Hubbell School ; 0171411</t>
  </si>
  <si>
    <t>EAST PUTNAM FD - 374</t>
  </si>
  <si>
    <t>Bristol (CT)  - EXCEL ; 0172311</t>
  </si>
  <si>
    <t>STERLING FIRE DIST - 375</t>
  </si>
  <si>
    <t>Bristol (CT)  - Greene Hills Extended Resource ; 0173811</t>
  </si>
  <si>
    <t>TRUMBULL CENTER FD - 376</t>
  </si>
  <si>
    <t>Bristol (CT)  - Greene-Hills GOAL ; 0170911</t>
  </si>
  <si>
    <t>BARKHAMSTED FD - 377</t>
  </si>
  <si>
    <t>Bristol (CT)  - Greene-Hills School ; 0170511</t>
  </si>
  <si>
    <t>QUIAMBAUG FIRE DIST - 378</t>
  </si>
  <si>
    <t>Bristol (CT)  - Hubbell/Extended Resource ; 0172111</t>
  </si>
  <si>
    <t>WEQUETEQUOCK FD - 379</t>
  </si>
  <si>
    <t>Bristol (CT)  - Immanuel Lutheran-Bristol ; 0170121</t>
  </si>
  <si>
    <t>MASON ISLAND FD - 380</t>
  </si>
  <si>
    <t>Bristol (CT)  - Ivy Drive Extended Resource ; 0172211</t>
  </si>
  <si>
    <t>WILLIAMSVILLE FD - 381</t>
  </si>
  <si>
    <t>Bristol (CT)  - Ivy Drive School ; 0171911</t>
  </si>
  <si>
    <t>GEORGETOWN FD - 382</t>
  </si>
  <si>
    <t>Bristol (CT)  - LEAD ; 0173711</t>
  </si>
  <si>
    <t>BERLIN WATER - 725</t>
  </si>
  <si>
    <t>Bristol (CT)  - Mountain View School ; 0171711</t>
  </si>
  <si>
    <t>CANDLEWOOD FD - 754</t>
  </si>
  <si>
    <t>Bristol (CT)  - Mt. View Extended Resource ; 0172411</t>
  </si>
  <si>
    <t>Bristol (CT)  - Mt. View GOAL ; 0172511</t>
  </si>
  <si>
    <t>Bristol (CT)  - Northeast Middle School ; 0175211</t>
  </si>
  <si>
    <t>Bristol (CT)  - Northeast MS/Extended Resource ; 0172711</t>
  </si>
  <si>
    <t>Bristol (CT)  - Northeast MS/GOAL ; 0172811</t>
  </si>
  <si>
    <t>Bristol (CT)  - Oak Hill School at Bristol ; 0890261</t>
  </si>
  <si>
    <t>Bristol (CT)  - South Side Extended Resource ; 0173011</t>
  </si>
  <si>
    <t>Bristol (CT)  - South Side GOAL ; 0173111</t>
  </si>
  <si>
    <t>Bristol (CT)  - South Side School ; 0171111</t>
  </si>
  <si>
    <t>Bristol (CT)  - St. Joseph-Bristol ; 0170421</t>
  </si>
  <si>
    <t>Bristol (CT)  - St. Paul Catholic High School ; 0176121</t>
  </si>
  <si>
    <t>Bristol (CT)  - Stafford Autism ; 0173211</t>
  </si>
  <si>
    <t>Bristol (CT)  - Stafford School ; 0171211</t>
  </si>
  <si>
    <t>Bristol (CT)  - West bristol Extended Resource ; 0173611</t>
  </si>
  <si>
    <t>Bristol (CT)  - West Bristol School ; 0172011</t>
  </si>
  <si>
    <t>Bristol (CT)  - Within Reach ; 0170921</t>
  </si>
  <si>
    <t>Broad Brook (CT)  - East Windsor Middle School ; 0475411</t>
  </si>
  <si>
    <t>Brockton (MA)  - May Center for Brain Injury &amp; Neurobehavioral Disorders ; 8251521</t>
  </si>
  <si>
    <t>Bronx (NY)  - Hebry Ittleson Center ; 8361521</t>
  </si>
  <si>
    <t>Brookfield (CT)  - Brookfield High School ; 0186111</t>
  </si>
  <si>
    <t>Brookfield (CT)  - Brookfield School District ; 0180011</t>
  </si>
  <si>
    <t>Brookfield (CT)  - Center Elementary School ; 0180311</t>
  </si>
  <si>
    <t>Brookfield (CT)  - Christian Life Academy ; 0180321</t>
  </si>
  <si>
    <t>Brookfield (CT)  - Huckleberry Hill Elementary School ; 0180411</t>
  </si>
  <si>
    <t>Brookfield (CT)  - Whisconier Middle School ; 0185311</t>
  </si>
  <si>
    <t>Brookline (MA)  - Ivy Street School ; 8254861</t>
  </si>
  <si>
    <t>Brooklyn (CT)  - Brooklyn Correctional Institution ; 3360215</t>
  </si>
  <si>
    <t>Brooklyn (CT)  - Brooklyn Elementary School ; 0190111</t>
  </si>
  <si>
    <t>Brooklyn (CT)  - Brooklyn Middle School ; 0195111</t>
  </si>
  <si>
    <t>Brooklyn (CT)  - Brooklyn School District ; 0190011</t>
  </si>
  <si>
    <t>Brooklyn (CT)  - The Learning Clinic ; 0190161</t>
  </si>
  <si>
    <t>Burlington (CT)  - Har-Bur Middle School ; 2105112</t>
  </si>
  <si>
    <t>Burlington (CT)  - Lake Garda Elementary School ; 2100212</t>
  </si>
  <si>
    <t>Burlington (CT)  - Lewis S. Mills High School ; 2106112</t>
  </si>
  <si>
    <t>Burlington (CT)  - Regional School District 10 ; 2100012</t>
  </si>
  <si>
    <t>Burnt Hills (NY)  - The Charlton School ; 8362321</t>
  </si>
  <si>
    <t>Canaan (CT)  - North Canaan School District ; 1000011</t>
  </si>
  <si>
    <t>Canterbury (CT)  - Canterbury Elementary School ; 0220211</t>
  </si>
  <si>
    <t>Canterbury (CT)  - Canterbury School District ; 0220011</t>
  </si>
  <si>
    <t>Canterbury (CT)  - Dr. Helen Baldwin Middle School ; 0225111</t>
  </si>
  <si>
    <t>Canton (CT)  - Canton Academy ; 0230411</t>
  </si>
  <si>
    <t>Canton (CT)  - Canton High School ; 0236111</t>
  </si>
  <si>
    <t>Canton (CT)  - Canton Intermediate School ; 0230311</t>
  </si>
  <si>
    <t>Canton (CT)  - Canton Middle School ; 0235111</t>
  </si>
  <si>
    <t>Canton (CT)  - Cherry Brook Primary School ; 0230211</t>
  </si>
  <si>
    <t>Canton (CT)  - Fresh Start School ; 0230121</t>
  </si>
  <si>
    <t>Canton (MA)  - Judge Rotenberg Educational Center ; 8251821</t>
  </si>
  <si>
    <t>Carmel (NY)  - Arms Acres ; 8360521</t>
  </si>
  <si>
    <t>Casco (ME)  - Spurwink School  - Casco ; 8231261</t>
  </si>
  <si>
    <t>Centerbrook (CT)  - Essex Elementary School ; 0500111</t>
  </si>
  <si>
    <t>Central Village (CT)  - Plainfield High School ; 1096111</t>
  </si>
  <si>
    <t>Chaplin (CT)  - Chaplin Elementary School ; 0240211</t>
  </si>
  <si>
    <t>Chaplin (CT)  - Chaplin School District ; 0240011</t>
  </si>
  <si>
    <t>Chaplin (CT)  - Parish Hill High School ; 2116112</t>
  </si>
  <si>
    <t>Chaplin (CT)  - Regional School District 11 ; 2110012</t>
  </si>
  <si>
    <t>Chelmsford (MA)  - Merrimack Alternative Vocational High School ; 8251311</t>
  </si>
  <si>
    <t>Chepachet (RI)  - Harmony Hill ; 8440261</t>
  </si>
  <si>
    <t>Cheshire (CT)  - Chapman School ; 0250111</t>
  </si>
  <si>
    <t>Cheshire (CT)  - Cheshire Academy ; 0256121</t>
  </si>
  <si>
    <t>Cheshire (CT)  - Cheshire Adult Education ; 0250117</t>
  </si>
  <si>
    <t>Cheshire (CT)  - Cheshire Community Life ; 0251211</t>
  </si>
  <si>
    <t>Cheshire (CT)  - Cheshire Correctional Institution ; 3360315</t>
  </si>
  <si>
    <t>Cheshire (CT)  - Cheshire High School ; 0256111</t>
  </si>
  <si>
    <t>Cheshire (CT)  - Cheshire School District ; 0250011</t>
  </si>
  <si>
    <t>Cheshire (CT)  - Darcey School ; 0250211</t>
  </si>
  <si>
    <t>Cheshire (CT)  - Dodd Middle School ; 0255111</t>
  </si>
  <si>
    <t>Cheshire (CT)  - Doolittle Bridges Program ; 0251111</t>
  </si>
  <si>
    <t>Cheshire (CT)  - Doolittle School ; 0250611</t>
  </si>
  <si>
    <t>Cheshire (CT)  - Highland School ; 0250411</t>
  </si>
  <si>
    <t>Cheshire (CT)  - Highland School Autism Program ; 0250711</t>
  </si>
  <si>
    <t>Cheshire (CT)  - Humiston Alternative School ; 0250911</t>
  </si>
  <si>
    <t>Cheshire (CT)  - Manson Youth Institution ; 3361115</t>
  </si>
  <si>
    <t>Cheshire (CT)  - Norton School ; 0250511</t>
  </si>
  <si>
    <t>Cheshire (CT)  - St. Bridget School-Cheshire ; 0250121</t>
  </si>
  <si>
    <t>Cheshire (CT)  - The Webb School at Cheshire ; 0250161</t>
  </si>
  <si>
    <t>Chester (CT)  - Chester Elementary School ; 0260111</t>
  </si>
  <si>
    <t>Chester (CT)  - River Valley Sudbury School ; 0260121</t>
  </si>
  <si>
    <t>Clarinda (IA)  - Clarinda Academy ; 8190161</t>
  </si>
  <si>
    <t>Clinton (MT)  - Big Sky Academy ; 8300121</t>
  </si>
  <si>
    <t>Clinton (CT)  - Clinton School District ; 0270011</t>
  </si>
  <si>
    <t>Clinton (CT)  - Jared Eliot School ; 0275111</t>
  </si>
  <si>
    <t>Clinton (CT)  - Lewin G. Joel Jr. School ; 0270311</t>
  </si>
  <si>
    <t>Clinton (CT)  - Strive (Southern Transition Real-World and Independent Vocational Education Program ; 2419714</t>
  </si>
  <si>
    <t>Clinton (CT)  - The Morgan School ; 0276111</t>
  </si>
  <si>
    <t>Coeur d'Alene (ID)  - Innercept LLC ; 8160221</t>
  </si>
  <si>
    <t>Colchester (CT)  - Alternative Services - CT, Inc. - Mobile Vocational Services ; 0280321</t>
  </si>
  <si>
    <t>Colchester (CT)  - Bacon Academy ; 0286111</t>
  </si>
  <si>
    <t>Colchester (CT)  - Bacon Academy Alternative Education ; 0280511</t>
  </si>
  <si>
    <t>Colchester (CT)  - Colchester Elementary School ; 0280411</t>
  </si>
  <si>
    <t>Colchester (CT)  - Colchester School District ; 0280011</t>
  </si>
  <si>
    <t>Colchester (CT)  - Community Transition Academy of Colchester ; 0280711</t>
  </si>
  <si>
    <t>Colchester (CT)  - East Haddam Cooperative Transition Program ; 0410311</t>
  </si>
  <si>
    <t>Colchester (CT)  - Jack Jackter Intermediate School ; 0280211</t>
  </si>
  <si>
    <t>Colchester (VT)  - Porters Point School ; 8500111</t>
  </si>
  <si>
    <t>Colchester (CT)  - Seabird Enterprises - Cottage Gardens Greenhouse and Bakery ; 0280221</t>
  </si>
  <si>
    <t>Colchester (CT)  - William J. Johnston Middle School ; 0285111</t>
  </si>
  <si>
    <t>Colebrook (CT)  - Colebrook Consolidated School ; 0290111</t>
  </si>
  <si>
    <t>Colebrook (CT)  - Colebrook School District ; 0290011</t>
  </si>
  <si>
    <t>Collinsville (CT)  - Canton School District ; 0230011</t>
  </si>
  <si>
    <t>Columbia (CT)  - Columbia School District ; 0300011</t>
  </si>
  <si>
    <t>Columbia (CT)  - Horace W. Porter School ; 0300111</t>
  </si>
  <si>
    <t>Columbia (TN)  - The King's Daughters' School ; 8470121</t>
  </si>
  <si>
    <t>Concord (MA)  - Justice Resource Institute-Walden Street School ; 8256461</t>
  </si>
  <si>
    <t>Cornville (ME)  - Spurwink School - Cornville ; 8230221</t>
  </si>
  <si>
    <t>Cornwall (CT)  - Cornwall School District ; 0310011</t>
  </si>
  <si>
    <t>Cos Cob (CT)  - Cos Cob School ; 0570211</t>
  </si>
  <si>
    <t>Coventry (CT)  - Capt. Nathan Hale School ; 0325111</t>
  </si>
  <si>
    <t>Coventry (CT)  - Covenant Academy ; 0325121</t>
  </si>
  <si>
    <t>Coventry (CT)  - Coventry Academy ; 0320111</t>
  </si>
  <si>
    <t>Coventry (CT)  - Coventry Grammar School ; 0320211</t>
  </si>
  <si>
    <t>Coventry (CT)  - Coventry High School ; 0326111</t>
  </si>
  <si>
    <t>Coventry (CT)  - Coventry School District ; 0320011</t>
  </si>
  <si>
    <t>Coventry (CT)  - George Hersey Robertson School ; 0320411</t>
  </si>
  <si>
    <t>Coventry (CT)  - Hale Early Education Center ; 0320311</t>
  </si>
  <si>
    <t>Cranston (RI)  - Bierman ABA Autism Center ; 8440521</t>
  </si>
  <si>
    <t>Cranston (RI)  - Cornerstone School ; 8440221</t>
  </si>
  <si>
    <t>Cromwell (CT)  - Adelbrook-The Learning Center of Cromwell ; 0330161</t>
  </si>
  <si>
    <t>Cromwell (CT)  - Cromwell High School ; 0336111</t>
  </si>
  <si>
    <t>Cromwell (CT)  - Cromwell Middle School ; 0335111</t>
  </si>
  <si>
    <t>Cromwell (CT)  - Cromwell School District ; 0330011</t>
  </si>
  <si>
    <t>Cromwell (CT)  - Edna C. Stevens School ; 0330211</t>
  </si>
  <si>
    <t>Cromwell (CT)  - MARC Community Resources - Vocational and Leisure Services ; 0330182</t>
  </si>
  <si>
    <t>Cromwell (CT)  - Woodside Intermediate School ; 0330311</t>
  </si>
  <si>
    <t>Cummington (MA)  - Academy at Swift River ; 8250121</t>
  </si>
  <si>
    <t>Danbury (CT)  - ACCESS High School ; 2420714</t>
  </si>
  <si>
    <t>Danbury (CT)  - ACCESS-South Expelled Student ; 2420414</t>
  </si>
  <si>
    <t>Danbury (CT)  - Alternative Center For Excellence ; 0346211</t>
  </si>
  <si>
    <t>Danbury (CT)  - Broadview Middle School ; 0345111</t>
  </si>
  <si>
    <t>Danbury (CT)  - Danbury Adult Education ; 0340117</t>
  </si>
  <si>
    <t>Danbury (CT)  - Danbury High School ; 0346111</t>
  </si>
  <si>
    <t>Danbury (CT)  - Danbury School District ; 0340011</t>
  </si>
  <si>
    <t>Danbury (CT)  - DPS Early Childhood Center ; 0340111</t>
  </si>
  <si>
    <t>Danbury (CT)  - DPS Early Childhood Center at Granville ; 0340411</t>
  </si>
  <si>
    <t>Danbury (CT)  - Ellsworth Avenue School ; 0341411</t>
  </si>
  <si>
    <t>Danbury (CT)  - Great Plain School ; 0341111</t>
  </si>
  <si>
    <t>Danbury (CT)  - Hayestown Avenue School ; 0340211</t>
  </si>
  <si>
    <t>Danbury (CT)  - Henry Abbott Technical High School ; 9001216</t>
  </si>
  <si>
    <t>Danbury (CT)  - Hudson Country Montessori ; 0341021</t>
  </si>
  <si>
    <t>Danbury (CT)  - Immaculate High School ; 0346121</t>
  </si>
  <si>
    <t>Danbury (CT)  - Immanuel Lutheran-Danbury ; 0340121</t>
  </si>
  <si>
    <t>Danbury (CT)  - King Street Intermediate School ; 0341711</t>
  </si>
  <si>
    <t>Danbury (CT)  - King Street Primary School ; 0341311</t>
  </si>
  <si>
    <t>Danbury (CT)  - Mill Ridge Primary School ; 0340511</t>
  </si>
  <si>
    <t>Danbury (CT)  - Morris Street School ; 0340611</t>
  </si>
  <si>
    <t>Danbury (CT)  - New Hope Christian Academy ; 0340921</t>
  </si>
  <si>
    <t>Danbury (CT)  - Park Avenue School ; 0340811</t>
  </si>
  <si>
    <t>Danbury (CT)  - Pembroke School ; 0341511</t>
  </si>
  <si>
    <t>Danbury (CT)  - Rogers Park Middle School ; 0345211</t>
  </si>
  <si>
    <t>Danbury (CT)  - Shelter Rock School ; 0341211</t>
  </si>
  <si>
    <t>Danbury (CT)  - South Street School ; 0341011</t>
  </si>
  <si>
    <t>Danbury (CT)  - St. Gregory The Great ; 0340321</t>
  </si>
  <si>
    <t>Danbury (CT)  - St. Joseph School-Danbury ; 0340421</t>
  </si>
  <si>
    <t>Danbury (CT)  - St. Peter Sacred Heart School ; 0340521</t>
  </si>
  <si>
    <t>Danbury (CT)  - Stadley Rough School ; 0341611</t>
  </si>
  <si>
    <t>Danbury (CT)  - The ACCESS School at The Danuta M. Thibodeau Education Center ; 2429014</t>
  </si>
  <si>
    <t>Danbury (CT)  - Western Connecticut State University ; 7040038</t>
  </si>
  <si>
    <t>Danbury (CT)  - Western Connection ; 0340711</t>
  </si>
  <si>
    <t>Danbury (CT)  - Western CT Academy of International Studies Elementary Magnet School ; 0341911</t>
  </si>
  <si>
    <t>Danbury (CT)  - Westside Middle School Academy ; 0340311</t>
  </si>
  <si>
    <t>Danbury (CT)  - Wooster School ; 0346221</t>
  </si>
  <si>
    <t>Danielson (CT)  - H. H. Ellis Technical High School ; 9001316</t>
  </si>
  <si>
    <t>Danielson (CT)  - High Road School Hartford High at Windham County ; 0690421</t>
  </si>
  <si>
    <t>Danielson (CT)  - High Road School Hartford Primary at Windham County ; 0690521</t>
  </si>
  <si>
    <t>Danielson (CT)  - Killingly Memorial School ; 0690311</t>
  </si>
  <si>
    <t>Danielson (CT)  - Killingly School District ; 0690011</t>
  </si>
  <si>
    <t>Danielson (CT)  - Natchaug Hospital School Joshua Center NE-Danielson ; 0690161</t>
  </si>
  <si>
    <t>Danielson (CT)  - Quinebaug Middle College ; 2536114</t>
  </si>
  <si>
    <t>Danielson (CT)  - Quinebaug Valley Community College ; 5840038</t>
  </si>
  <si>
    <t>Danielson (CT)  - Regional Transitional Services ; 2530114</t>
  </si>
  <si>
    <t>Danielson (CT)  - St. James School-Danielson ; 0690121</t>
  </si>
  <si>
    <t>Danielson (CT)  - The Arc Eastern Connecticut - North Region (NR) ; 0690182</t>
  </si>
  <si>
    <t>Darien (CT)  - Cross Street Academy ; 0350121</t>
  </si>
  <si>
    <t>Darien (CT)  - Darien High School ; 0356111</t>
  </si>
  <si>
    <t>Darien (CT)  - Darien School District ; 0350011</t>
  </si>
  <si>
    <t>Darien (CT)  - Hindley Elementary School ; 0350211</t>
  </si>
  <si>
    <t>Darien (CT)  - Holmes Elementary School ; 0350711</t>
  </si>
  <si>
    <t>Darien (CT)  - Middlesex Middle School ; 0355111</t>
  </si>
  <si>
    <t>Darien (CT)  - Ox Ridge Elementary School ; 0351311</t>
  </si>
  <si>
    <t>Darien (CT)  - Royle Elementary School ; 0350511</t>
  </si>
  <si>
    <t>Darien (CT)  - Tokeneke Elementary School ; 0350611</t>
  </si>
  <si>
    <t>Dayville (CT)  - Killingly Central School ; 0690111</t>
  </si>
  <si>
    <t>Dayville (CT)  - Killingly High School ; 0696111</t>
  </si>
  <si>
    <t>Dayville (CT)  - Killingly Intermediate School ; 0695211</t>
  </si>
  <si>
    <t>Deep River (CT)  - Chester School District ; 0260011</t>
  </si>
  <si>
    <t>Deep River (CT)  - Deep River Elementary School ; 0360111</t>
  </si>
  <si>
    <t>Deep River (CT)  - Deep River School District ; 0360011</t>
  </si>
  <si>
    <t>Deep River (CT)  - Essex School District ; 0500011</t>
  </si>
  <si>
    <t>Deep River (CT)  - John Winthrop Middle School ; 2045112</t>
  </si>
  <si>
    <t>Deep River (CT)  - Region 4 Transition Academy ; 2040112</t>
  </si>
  <si>
    <t>Deep River (CT)  - Regional School District 04 ; 2040012</t>
  </si>
  <si>
    <t>Deep River (CT)  - Valley Regional High School ; 2046112</t>
  </si>
  <si>
    <t>Derby (CT)  - Alternative Education Program ; 0370211</t>
  </si>
  <si>
    <t>Derby (CT)  - Bradley School ; 0370611</t>
  </si>
  <si>
    <t>Derby (CT)  - Derby High School ; 0376111</t>
  </si>
  <si>
    <t>Derby (CT)  - Derby Middle School ; 0375011</t>
  </si>
  <si>
    <t>Derby (CT)  - Derby School District ; 0370011</t>
  </si>
  <si>
    <t>Derby (CT)  - Disability Resource Network, Inc. - Derby ; 0020482</t>
  </si>
  <si>
    <t>Derby (CT)  - Irving School ; 0370411</t>
  </si>
  <si>
    <t>Derby (CT)  - Little Raiders University ; 0370111</t>
  </si>
  <si>
    <t>Derby (CT)  - RAISE Academy ; 0370511</t>
  </si>
  <si>
    <t>Derby (CT)  - St. Mary - St. Michael ; 0370121</t>
  </si>
  <si>
    <t>Doylestown (PA)  - Bucks County Schools Intermediate Unit # 22 ; 8420211</t>
  </si>
  <si>
    <t>Doylestown (PA)  - Foundations Behavioral Health ; 8420521</t>
  </si>
  <si>
    <t>Dudley (MA)  - S.W.C.E.C. - Grow School ; 8259014</t>
  </si>
  <si>
    <t>Durham (CT)  - Coginchaug Academy ; 2130612</t>
  </si>
  <si>
    <t>Durham (CT)  - Coginchaug Regional High School ; 2136112</t>
  </si>
  <si>
    <t>Durham (CT)  - Frank Ward Strong School ; 2135112</t>
  </si>
  <si>
    <t>Durham (CT)  - Frederick Brewster School ; 2130112</t>
  </si>
  <si>
    <t>Durham (CT)  - Regional School District 13 ; 2130012</t>
  </si>
  <si>
    <t>Durham (CT)  - Rushford Academy ; 0380261</t>
  </si>
  <si>
    <t>Durham (CT)  - Yeshiva Gedolah of Waterbury- Mesivta Durham ; 1516521</t>
  </si>
  <si>
    <t>East Berlin (CT)  - Richard D. Hubbard School ; 0070111</t>
  </si>
  <si>
    <t>East Freestone (MA)  - Whitney Academy School. ; 8254061</t>
  </si>
  <si>
    <t>East Granby (CT)  - Allgrove School ; 0400111</t>
  </si>
  <si>
    <t>East Granby (CT)  - East Granby High School ; 0406111</t>
  </si>
  <si>
    <t>East Granby (CT)  - East Granby Middle School ; 0405111</t>
  </si>
  <si>
    <t>East Granby (CT)  - East Granby School District ; 0400011</t>
  </si>
  <si>
    <t>East Granby (CT)  - R. Dudley Seymour School ; 0400211</t>
  </si>
  <si>
    <t>East Haddam (CT)  - Franklin Academy ; 0410121</t>
  </si>
  <si>
    <t>East Hampton (CT)  - Center School ; 0420311</t>
  </si>
  <si>
    <t>East Hampton (CT)  - East Hampton High School ; 0426111</t>
  </si>
  <si>
    <t>East Hampton (CT)  - East Hampton Middle School ; 0425111</t>
  </si>
  <si>
    <t>East Hampton (CT)  - East Hampton School District ; 0420011</t>
  </si>
  <si>
    <t>East Hampton (CT)  - Memorial School ; 0420111</t>
  </si>
  <si>
    <t>East Hampton (CT)  - The Learning Center at East Hampton ; 0429011</t>
  </si>
  <si>
    <t>East Hampton (CT)  - The Transition Academy ; 0420211</t>
  </si>
  <si>
    <t>East Hartford (CT)  - Adelbrook-The Learning Center of East Hartford ; 0430121</t>
  </si>
  <si>
    <t>East Hartford (CT)  - Anna E. Norris School ; 0430911</t>
  </si>
  <si>
    <t>East Hartford (CT)  - Connecticut IB Academy ; 0436311</t>
  </si>
  <si>
    <t>East Hartford (CT)  - Connecticut River Academy at Goodwin University ; 2310118</t>
  </si>
  <si>
    <t>East Hartford (CT)  - Connecticut River Academy at Goodwin University ; 2456014</t>
  </si>
  <si>
    <t>East Hartford (CT)  - Dr. Franklin H. Mayberry School ; 0430611</t>
  </si>
  <si>
    <t>East Hartford (CT)  - Dr. John A. Langford School ; 0432211</t>
  </si>
  <si>
    <t>East Hartford (CT)  - Dr. Thomas S. O'Connell School ; 0431011</t>
  </si>
  <si>
    <t>East Hartford (CT)  - Early Childhood Learning Center at Hockanum School ; 0430211</t>
  </si>
  <si>
    <t>East Hartford (CT)  - East Hartford Adult Education ; 0430117</t>
  </si>
  <si>
    <t>East Hartford (CT)  - East Hartford High School ; 0436211</t>
  </si>
  <si>
    <t>East Hartford (CT)  - East Hartford Middle School ; 0435111</t>
  </si>
  <si>
    <t>East Hartford (CT)  - East Hartford School District ; 0430011</t>
  </si>
  <si>
    <t>East Hartford (CT)  - East Hartford/Lv ; 0430217</t>
  </si>
  <si>
    <t>East Hartford (CT)  - Easter Seals Capitol Region and Eastern Connecticut - East Hartford ; 1640182</t>
  </si>
  <si>
    <t>East Hartford (CT)  - Goodwin University Educational Services (GUES) ; 2310018</t>
  </si>
  <si>
    <t>East Hartford (CT)  - Governor William Pitkin School ; 0432011</t>
  </si>
  <si>
    <t>East Hartford (CT)  - John J. Allison Polaris Center ; 2419014</t>
  </si>
  <si>
    <t>East Hartford (CT)  - Joseph O. Goodwin School ; 0430411</t>
  </si>
  <si>
    <t>East Hartford (CT)  - MARC, Inc. of Manchester - Project SEARCH ; 0430221</t>
  </si>
  <si>
    <t>East Hartford (CT)  - New Testament Baptist School ; 0430321</t>
  </si>
  <si>
    <t>East Hartford (CT)  - Pathways Academy of Technology and Design ; 0646611</t>
  </si>
  <si>
    <t>East Hartford (CT)  - Project Worth Young Adult Academy ; 1329011</t>
  </si>
  <si>
    <t>East Hartford (CT)  - Riverside Magnet School at Goodwin University ; 2310218</t>
  </si>
  <si>
    <t>East Hartford (CT)  - Riverside Magnet School at Goodwin University ; 2450314</t>
  </si>
  <si>
    <t>East Hartford (CT)  - Robert J. O'Brien School ; 0431811</t>
  </si>
  <si>
    <t>East Hartford (CT)  - Silver Lane School ; 0431211</t>
  </si>
  <si>
    <t>East Hartford (CT)  - Sunset Ridge Middle School ; 0432411</t>
  </si>
  <si>
    <t>East Hartford (CT)  - Synergy Alternative Program ; 0436411</t>
  </si>
  <si>
    <t>East Hartford (CT)  - Two Rivers Magnet Middle School ; 2415014</t>
  </si>
  <si>
    <t>East Hartford (CT)  - Woodland School ; 0439011</t>
  </si>
  <si>
    <t>East Hartland (CT)  - Hartland School ; 0650111</t>
  </si>
  <si>
    <t>East Hartland (CT)  - Hartland School District ; 0650011</t>
  </si>
  <si>
    <t>East Haven (CT)  - Carbone School/East Haven Academy ; 0441711</t>
  </si>
  <si>
    <t>East Haven (CT)  - Deer Run School ; 0440111</t>
  </si>
  <si>
    <t>East Haven (CT)  - Dominick H. Ferrara School ; 0441311</t>
  </si>
  <si>
    <t>EAST Haven (CT)  - East Haven Adult Education ; 0440117</t>
  </si>
  <si>
    <t>East Haven (CT)  - East Haven High School ; 0446111</t>
  </si>
  <si>
    <t>East Haven (CT)  - East Haven School District ; 0440011</t>
  </si>
  <si>
    <t>East Haven (CT)  - Grove J. Tuttle School ; 0441011</t>
  </si>
  <si>
    <t>East Haven (CT)  - Joseph Melillo Middle School ; 0445111</t>
  </si>
  <si>
    <t>East Haven (CT)  - Momauguin School ; 0440711</t>
  </si>
  <si>
    <t>East Haven (CT)  - Overbrook Early Learning Center ; 0441811</t>
  </si>
  <si>
    <t>East Haven (CT)  - Pathways Academy - East Haven ; 0440221</t>
  </si>
  <si>
    <t>East Longmeadow (MA)  - Aditus Inc. ; 8250621</t>
  </si>
  <si>
    <t>East Lyme (CT)  - Coastal Connections ; 0450611</t>
  </si>
  <si>
    <t>East Lyme (CT)  - East Lyme High School ; 0456111</t>
  </si>
  <si>
    <t>East Lyme (CT)  - East Lyme School District ; 0450011</t>
  </si>
  <si>
    <t>East Lyme (CT)  - Flanders School ; 0450111</t>
  </si>
  <si>
    <t>East Lyme (CT)  - Learn High School ; 2450614</t>
  </si>
  <si>
    <t>East Lyme (CT)  - LEARN Transition Academy ; 2450414</t>
  </si>
  <si>
    <t>East Orange (NJ)  - Healy Middle School ; 8340121</t>
  </si>
  <si>
    <t>East Orange (NJ)  - Langston Hughes Elementary ; 8340221</t>
  </si>
  <si>
    <t>East Providence (RI)  - Bradley  School-East Providence ; 8440461</t>
  </si>
  <si>
    <t>East Providence (RI)  - Wolf School ; 8440661</t>
  </si>
  <si>
    <t>East Sandwich (MA)  - Riverview School ; 8255361</t>
  </si>
  <si>
    <t>East Windsor (CT)  - Albert J. Solnit Children's Center - North Campus ; 3470115</t>
  </si>
  <si>
    <t>East Windsor (CT)  - Broad Brook Elementary School ; 0470111</t>
  </si>
  <si>
    <t>East Windsor (CT)  - East Windsor High School ; 0476111</t>
  </si>
  <si>
    <t>East Windsor (CT)  - East Windsor School District ; 0470011</t>
  </si>
  <si>
    <t>East Windsor (CT)  - East Windsor Transition Program ; 0470411</t>
  </si>
  <si>
    <t>Eastford (CT)  - Eastford Elementary School ; 0390111</t>
  </si>
  <si>
    <t>Eastford (CT)  - Eastford School District ; 0390011</t>
  </si>
  <si>
    <t>Easthampton (MA)  - Northeast Center for Youth and Families, Inc. Tri-County Schools ; 8252861</t>
  </si>
  <si>
    <t>Easton (CT)  - Easton Country Day School ; 0461221</t>
  </si>
  <si>
    <t>Easton (CT)  - Easton School District ; 0460011</t>
  </si>
  <si>
    <t>Easton (CT)  - Helen Keller Middle School ; 0465111</t>
  </si>
  <si>
    <t>Easton (CT)  - Redding School District ; 1170011</t>
  </si>
  <si>
    <t>Easton (CT)  - Regional School District 09 ; 2090012</t>
  </si>
  <si>
    <t>Easton (CT)  - Samuel Staples Elementary School ; 0460111</t>
  </si>
  <si>
    <t>Easton (CT)  - The Speech Academy-Easton ; 0460161</t>
  </si>
  <si>
    <t>Edmeston (NY)  - Pathfinder Village ; 8361761</t>
  </si>
  <si>
    <t>Effingham Falls (NH)  - Lakeview Neurorehabilitation Center ; 8330361</t>
  </si>
  <si>
    <t>Ellington (CT)  - Behavioral, Academic, Social and Emotional Support Program (BASES) ; 0480811</t>
  </si>
  <si>
    <t>Ellington (CT)  - Center School ; 0480111</t>
  </si>
  <si>
    <t>Ellington (CT)  - Crystal Lake School ; 0480211</t>
  </si>
  <si>
    <t>Ellington (CT)  - Ellington Continuing Life Independence Post-Secondary Education (ECLIPSE) ; 0480411</t>
  </si>
  <si>
    <t>Ellington (CT)  - Ellington High School ; 0486111</t>
  </si>
  <si>
    <t>Ellington (CT)  - Ellington Middle School ; 0485111</t>
  </si>
  <si>
    <t>Ellington (CT)  - Ellington School District ; 0480011</t>
  </si>
  <si>
    <t>Ellington (CT)  - The Ellington Public Schools Expulsion Program (TEPSEP) ; 0480511</t>
  </si>
  <si>
    <t>Ellington (CT)  - Windermere School ; 0480611</t>
  </si>
  <si>
    <t>Ellsworth (ME)  - KidsPeace Graham Lake School ; 8230661</t>
  </si>
  <si>
    <t>Enfield (CT)  - Asnuntuck Community College ; 5750038</t>
  </si>
  <si>
    <t>Enfield (CT)  - Civic Leadership High School ; 2415214</t>
  </si>
  <si>
    <t>Enfield (CT)  - Connecticut Education Center ; 0490621</t>
  </si>
  <si>
    <t>Enfield (CT)  - Eagle Academy - Elementary ; 0492611</t>
  </si>
  <si>
    <t>Enfield (CT)  - Eagle Academy - High ; 0492411</t>
  </si>
  <si>
    <t>Enfield (CT)  - Eagle Academy - Middle ; 0492511</t>
  </si>
  <si>
    <t>Enfield (CT)  - Edgar H. Parkman - Autism Spectrum Disorder (ASD) ; 0490511</t>
  </si>
  <si>
    <t>Enfield (CT)  - Edgar H. Parkman School ; 0491311</t>
  </si>
  <si>
    <t>Enfield (CT)  - Eli Whitney - Intermediate Adaptive Learning (IAL) ; 0491411</t>
  </si>
  <si>
    <t>Enfield (CT)  - Eli Whitney School ; 0491611</t>
  </si>
  <si>
    <t>Enfield (CT)  - Enfield Adult Education ; 0490117</t>
  </si>
  <si>
    <t>Enfield (CT)  - Enfield Alternative Education Program ; 0492311</t>
  </si>
  <si>
    <t>Enfield (CT)  - Enfield Christian School ; 0490821</t>
  </si>
  <si>
    <t>Enfield (CT)  - Enfield High - Adaptive Learning Program (ALP) ; 0490111</t>
  </si>
  <si>
    <t>Enfield (CT)  - Enfield High School ; 0496111</t>
  </si>
  <si>
    <t>Enfield (CT)  - Enfield Montessori School ; 0490521</t>
  </si>
  <si>
    <t>Enfield (CT)  - Enfield School District ; 0490011</t>
  </si>
  <si>
    <t>Enfield (CT)  - Enfield Street School ; 0490211</t>
  </si>
  <si>
    <t>Enfield (CT)  - Enfield Transitional Learning Academy ; 0499011</t>
  </si>
  <si>
    <t>Enfield (CT)  - ENFIELD/LV ; 0490217</t>
  </si>
  <si>
    <t>Enfield (CT)  - EPS Integrated Pre-Kindergarten ; 0492211</t>
  </si>
  <si>
    <t>Enfield (CT)  - EPS PK STEAM Academy ; 0491011</t>
  </si>
  <si>
    <t>Enfield (CT)  - Hazardville Memorial School ; 0490411</t>
  </si>
  <si>
    <t>Enfield (CT)  - Head Start Program ; 0498011</t>
  </si>
  <si>
    <t>Enfield (CT)  - Henry Barnard - Autism Spectrum Disorder (ASD) ; 0490311</t>
  </si>
  <si>
    <t>Enfield (CT)  - Henry Barnard - Educational Counseling Program (ECP) ; 0490611</t>
  </si>
  <si>
    <t>Enfield (CT)  - Henry Barnard - Primary Adaptive Learning (PAL) ; 0490811</t>
  </si>
  <si>
    <t>Enfield (CT)  - Henry Barnard School ; 0491811</t>
  </si>
  <si>
    <t>Enfield (CT)  - John F. Kennedy - Adaptive Learning Program (ALP) ; 0490911</t>
  </si>
  <si>
    <t>Enfield (CT)  - John F. Kennedy Middle School ; 0495211</t>
  </si>
  <si>
    <t>Enfield (CT)  - Little Angels Catholic Pre-School ; 0490321</t>
  </si>
  <si>
    <t>Enfield (CT)  - Natchaug Hospital School Joshua Center-Enfield ; 0490161</t>
  </si>
  <si>
    <t>Enfield (CT)  - Prudence Crandall - Educational Counseling Program (ECP) ; 0490711</t>
  </si>
  <si>
    <t>Enfield (CT)  - Prudence Crandall School ; 0491511</t>
  </si>
  <si>
    <t>Enfield (CT)  - Robinson Correctional Institution ; 3361315</t>
  </si>
  <si>
    <t>Enfield (CT)  - Saint Adalbert ; 0490121</t>
  </si>
  <si>
    <t>Enfield (CT)  - St. Bernard School-Enfield ; 0490221</t>
  </si>
  <si>
    <t>Enfield (CT)  - St. Martha Nursery ; 0498021</t>
  </si>
  <si>
    <t>Enfield (CT)  - Willard/Cybulski Correctional Institution ; 3361515</t>
  </si>
  <si>
    <t>Esmond (RI)  - Smithfield Senior High School ; 8440111</t>
  </si>
  <si>
    <t>Essex (CT)  - Connecticut Coastal Academy ; 0360161</t>
  </si>
  <si>
    <t>Fairfax (VA)  - Phillips School ; 8510121</t>
  </si>
  <si>
    <t>Fairfield (CT)  - Assumption Catholic School ; 0510221</t>
  </si>
  <si>
    <t>Fairfield (CT)  - Burr Elementary School ; 0510211</t>
  </si>
  <si>
    <t>Fairfield (CT)  - Cajal Academy, Inc. ; 0510621</t>
  </si>
  <si>
    <t>Fairfield (CT)  - Dwight Elementary School ; 0510111</t>
  </si>
  <si>
    <t>Fairfield (CT)  - Early Childhood Center ; 0518011</t>
  </si>
  <si>
    <t>Fairfield (CT)  - Early Childhood Center at Stratfield ; 0510811</t>
  </si>
  <si>
    <t>Fairfield (CT)  - Fairfield College-Preparatory ; 0516121</t>
  </si>
  <si>
    <t>Fairfield (CT)  - Fairfield Country Day School ; 0510321</t>
  </si>
  <si>
    <t>Fairfield (CT)  - Fairfield Ludlowe High School ; 0516011</t>
  </si>
  <si>
    <t>Fairfield (CT)  - Fairfield School District ; 0510011</t>
  </si>
  <si>
    <t>Fairfield (CT)  - Fairfield School/Community Partnership ; 0510511</t>
  </si>
  <si>
    <t>Fairfield (CT)  - Fairfield Warde High School ; 0516211</t>
  </si>
  <si>
    <t>Fairfield (CT)  - Fairfield Woods Middle School ; 0515211</t>
  </si>
  <si>
    <t>Fairfield (CT)  - Fusion Academy Fairfield ; 0510521</t>
  </si>
  <si>
    <t>Fairfield (CT)  - Great Beginnings Montessori School ; 0511321</t>
  </si>
  <si>
    <t>Fairfield (CT)  - Holland Hill School ; 0510411</t>
  </si>
  <si>
    <t>Fairfield (CT)  - Jennings School ; 0511711</t>
  </si>
  <si>
    <t>Fairfield (CT)  - McKinley School ; 0510611</t>
  </si>
  <si>
    <t>Fairfield (CT)  - North Stratfield School ; 0511611</t>
  </si>
  <si>
    <t>Fairfield (CT)  - Notre Dame Catholic High School ; 0516221</t>
  </si>
  <si>
    <t>Fairfield (CT)  - Osborn Hill School ; 0511811</t>
  </si>
  <si>
    <t>Fairfield (CT)  - Riverfield School ; 0511211</t>
  </si>
  <si>
    <t>Fairfield (CT)  - Roger Ludlowe Middle School ; 0515311</t>
  </si>
  <si>
    <t>Fairfield (CT)  - Sherman School ; 0511311</t>
  </si>
  <si>
    <t>Fairfield (CT)  - St. Catherine Academy ; 0516061</t>
  </si>
  <si>
    <t>Fairfield (CT)  - St. Thomas Aquinas Catholic School ; 0510821</t>
  </si>
  <si>
    <t>Fairfield (CT)  - Stratfield School ; 0511411</t>
  </si>
  <si>
    <t>Fairfield (CT)  - The Unquowa School ; 0510921</t>
  </si>
  <si>
    <t>Fairfield (CT)  - Tomlinson Middle School ; 0515111</t>
  </si>
  <si>
    <t>Fairfield (CT)  - Walter Fitzgerald Campus ; 0510311</t>
  </si>
  <si>
    <t>Falls Village (CT)  - ALPSS ; 2010512</t>
  </si>
  <si>
    <t>Falls Village (CT)  - Canaan School District ; 0210011</t>
  </si>
  <si>
    <t>Falls Village (CT)  - Housatonic Valley Regional High School ; 2016112</t>
  </si>
  <si>
    <t>Falls Village (CT)  - Lee H. Kellogg School ; 0210111</t>
  </si>
  <si>
    <t>Falls Village (CT)  - Mountaineer Academy ; 2010612</t>
  </si>
  <si>
    <t>Falls Village (CT)  - Regional School District 01 ; 2010012</t>
  </si>
  <si>
    <t>Farmington (CT)  - East Farms School ; 0520411</t>
  </si>
  <si>
    <t>Farmington (CT)  - Farmington Adult Education ; 0520117</t>
  </si>
  <si>
    <t>Farmington (CT)  - Farmington Collaborative PK ; 0528011</t>
  </si>
  <si>
    <t>Farmington (CT)  - Farmington High School ; 0526111</t>
  </si>
  <si>
    <t>Farmington (CT)  - Farmington School District ; 0520011</t>
  </si>
  <si>
    <t>Farmington (CT)  - FAVRAH - River Bend Transition Academy ; 0230282</t>
  </si>
  <si>
    <t>Farmington (CT)  - Irving A. Robbins Middle School ; 0525111</t>
  </si>
  <si>
    <t>Farmington (CT)  - Miss Porter's School ; 0526121</t>
  </si>
  <si>
    <t>Farmington (CT)  - Noah Wallace School ; 0520211</t>
  </si>
  <si>
    <t>Farmington (CT)  - The Farmington Academy, Inc. ; 0520321</t>
  </si>
  <si>
    <t>Farmington (CT)  - Tunxis Community College ; 5850038</t>
  </si>
  <si>
    <t>Farmington (CT)  - West Woods Upper Elementary School ; 0520511</t>
  </si>
  <si>
    <t>Forestville (CT)  - St. Matthew ; 0170521</t>
  </si>
  <si>
    <t>Fort Davis (TX)  - The High Frontier ; 8480221</t>
  </si>
  <si>
    <t>Framingham (MA)  - The Learning Center for the Deaf School ; 8251321</t>
  </si>
  <si>
    <t>Framingham (MA)  - Wayside Academy School ; 8256661</t>
  </si>
  <si>
    <t>Franklin (CT)  - Natchaug Hospital Green Valley School ; 0530121</t>
  </si>
  <si>
    <t>Gales Ferry (CT)  - Gales Ferry School ; 0720211</t>
  </si>
  <si>
    <t>Gales Ferry (CT)  - Juliet W. Long School ; 0720311</t>
  </si>
  <si>
    <t>Gales Ferry (CT)  - Ledyard Middle School ; 0725111</t>
  </si>
  <si>
    <t>Gales Ferry (CT)  - Ledyard Transition Academy ; 0720511</t>
  </si>
  <si>
    <t>Glastonbury (CT)  - Buttonball Lane School ; 0540211</t>
  </si>
  <si>
    <t>Glastonbury (CT)  - Gideon Welles School ; 0540811</t>
  </si>
  <si>
    <t>Glastonbury (CT)  - Glastonbury High School ; 0546111</t>
  </si>
  <si>
    <t>Glastonbury (CT)  - Glastonbury School District ; 0540011</t>
  </si>
  <si>
    <t>Glastonbury (CT)  - Glastonbury Transition Academy ; 0541411</t>
  </si>
  <si>
    <t>Glastonbury (CT)  - Glastonbury/East Hartford Magnet School ; 2410114</t>
  </si>
  <si>
    <t>Glastonbury (CT)  - Hebron Avenue School ; 0540411</t>
  </si>
  <si>
    <t>Glastonbury (CT)  - Judicial Centers ; 3480015</t>
  </si>
  <si>
    <t>Glastonbury (CT)  - Links Academy ; 0540111</t>
  </si>
  <si>
    <t>Glastonbury (CT)  - Naubuc School ; 0540711</t>
  </si>
  <si>
    <t>Glastonbury (CT)  - Part-Time Vocational Agriculture Program ; 0546100</t>
  </si>
  <si>
    <t>Glastonbury (CT)  - PreK-Eastbury ; 0540511</t>
  </si>
  <si>
    <t>Glastonbury (CT)  - Smith Middle School ; 0545211</t>
  </si>
  <si>
    <t>Glen Mills (PA)  - Glen Mills School ; 8420121</t>
  </si>
  <si>
    <t>Glenmore (PA)  - Camphill Special Schools, Inc ; 8420161</t>
  </si>
  <si>
    <t>Goshen (CT)  - Goshen Center School ; 2060112</t>
  </si>
  <si>
    <t>Granby (CT)  - Granby Memorial High School ; 0566111</t>
  </si>
  <si>
    <t>Granby (CT)  - Granby Memorial Middle School ; 0565111</t>
  </si>
  <si>
    <t>Granby (CT)  - Granby School District ; 0560011</t>
  </si>
  <si>
    <t>Granby (CT)  - Kelly Lane Primary School ; 0560411</t>
  </si>
  <si>
    <t>Granby (CT)  - Wells Road Intermediate School ; 0560311</t>
  </si>
  <si>
    <t>Great Barrington (MA)  - Hillcrest Education Centers - Brookside ITU ; 8254661</t>
  </si>
  <si>
    <t>Great Barrington (MA)  - John Dewey Academy ; 8251921</t>
  </si>
  <si>
    <t>Greenfield (NH)  - Crotched Mountain Rehabilitation Center ; 8330161</t>
  </si>
  <si>
    <t>Greenwich (CT)  - Abilis ; 0570321</t>
  </si>
  <si>
    <t>Greenwich (CT)  - Abilis, Inc. - Greenwich/Glenville ; 0570182</t>
  </si>
  <si>
    <t>Greenwich (CT)  - Abilis, Inc. - LEAP/Greenwich ; 0571021</t>
  </si>
  <si>
    <t>Greenwich (CT)  - Abilis, Inc. - Project SEARCH at Greenwich Hospital ; 0571121</t>
  </si>
  <si>
    <t>Greenwich (CT)  - Brunswick School ; 0576121</t>
  </si>
  <si>
    <t>Greenwich (CT)  - Central Middle School ; 0575111</t>
  </si>
  <si>
    <t>Greenwich (CT)  - Convent of the Sacred Heart ; 0576221</t>
  </si>
  <si>
    <t>Greenwich (CT)  - Eagle Hill School ; 0570161</t>
  </si>
  <si>
    <t>Greenwich (CT)  - Fusion Academy Greenwich ; 0570521</t>
  </si>
  <si>
    <t>Greenwich (CT)  - Glenville School ; 0570411</t>
  </si>
  <si>
    <t>Greenwich (CT)  - Greenwich Academy ; 0576421</t>
  </si>
  <si>
    <t>Greenwich (CT)  - Greenwich Adult Education ; 0570117</t>
  </si>
  <si>
    <t>Greenwich (CT)  - Greenwich Catholic ; 0570221</t>
  </si>
  <si>
    <t>Greenwich (CT)  - Greenwich Country Day ; 0570121</t>
  </si>
  <si>
    <t>Greenwich (CT)  - Greenwich High School ; 0576111</t>
  </si>
  <si>
    <t>Greenwich (CT)  - Greenwich School District ; 0570011</t>
  </si>
  <si>
    <t>Greenwich (CT)  - Hamilton Avenue School ; 0570511</t>
  </si>
  <si>
    <t>Greenwich (CT)  - Hubbard Day ; 0570921</t>
  </si>
  <si>
    <t>Greenwich (CT)  - Julian Curtiss School ; 0570311</t>
  </si>
  <si>
    <t>Greenwich (CT)  - New Lebanon School ; 0570611</t>
  </si>
  <si>
    <t>Greenwich (CT)  - North Street School ; 0570811</t>
  </si>
  <si>
    <t>Greenwich (CT)  - Parkway School ; 0571111</t>
  </si>
  <si>
    <t>Greenwich (CT)  - The Greenwich Japanese School ; 0575221</t>
  </si>
  <si>
    <t>Greenwich (CT)  - Western Middle School ; 0575311</t>
  </si>
  <si>
    <t>Greenwich (CT)  - Whitby School ; 0570421</t>
  </si>
  <si>
    <t>Griswold (CT)  - Griswold Alternative School ; 0580111</t>
  </si>
  <si>
    <t>Griswold (CT)  - Griswold Elementary School ; 0580311</t>
  </si>
  <si>
    <t>Griswold (CT)  - Griswold High School ; 0586211</t>
  </si>
  <si>
    <t>Griswold (CT)  - Griswold Middle School ; 0585111</t>
  </si>
  <si>
    <t>Griswold (CT)  - Griswold School District ; 0580011</t>
  </si>
  <si>
    <t>Groton (CT)  - Apex Academy ; 0590611</t>
  </si>
  <si>
    <t>Groton (CT)  - Avery Point Transition Program ; 1520311</t>
  </si>
  <si>
    <t>Groton (CT)  - Catherine Kolnaski Magnet School ; 0592011</t>
  </si>
  <si>
    <t>Groton (CT)  - Charles Barnum School ; 0591811</t>
  </si>
  <si>
    <t>Groton (CT)  - Claude Chester School ; 0590311</t>
  </si>
  <si>
    <t>Groton (CT)  - Ella T. Grasso Technical High School ; 9002716</t>
  </si>
  <si>
    <t>Groton (CT)  - Groton Adult Education ; 0590117</t>
  </si>
  <si>
    <t>Groton (CT)  - Groton Middle School ; 0591111</t>
  </si>
  <si>
    <t>Groton (CT)  - Marine Science Magnet High School ; 2456114</t>
  </si>
  <si>
    <t>Groton (CT)  - New Beginnings Alternative Program ; 0590211</t>
  </si>
  <si>
    <t>Groton (CT)  - Project Oceanology ; 2460014</t>
  </si>
  <si>
    <t>Groton (CT)  - Robert E. Fitch High School ; 0596111</t>
  </si>
  <si>
    <t>Groton (CT)  - Sacred Heart School-Groton ; 0590221</t>
  </si>
  <si>
    <t>Groton (CT)  - Seabird Enterprises - Puffins Restaurant ; 0590182</t>
  </si>
  <si>
    <t>Groton (CT)  - Stonington Institute School ; 0596021</t>
  </si>
  <si>
    <t>Groton (CT)  - Thames River Magnet School ; 0591711</t>
  </si>
  <si>
    <t>Groton (CT)  - The Arc Eastern Connecticut - Thomas Sullivan Employment Transition Center ; 0590482</t>
  </si>
  <si>
    <t>Grove City (PA)  - George Junior Republic ; 8421661</t>
  </si>
  <si>
    <t>Guilford (CT)  - A. Baldwin Middle School ; 0600711</t>
  </si>
  <si>
    <t>Guilford (CT)  - A. W. Cox School ; 0600611</t>
  </si>
  <si>
    <t>Guilford (CT)  - Calvin Leete School ; 0600411</t>
  </si>
  <si>
    <t>Guilford (CT)  - E. C. Adams Middle School ; 0605111</t>
  </si>
  <si>
    <t>Guilford (CT)  - Guilford High School ; 0606111</t>
  </si>
  <si>
    <t>Guilford (CT)  - Guilford Lakes School ; 0600211</t>
  </si>
  <si>
    <t>Guilford (CT)  - Guilford School District ; 0600011</t>
  </si>
  <si>
    <t>Guilford (CT)  - Melissa Jones School ; 0600311</t>
  </si>
  <si>
    <t>Haddonfield (NJ)  - Bancroft NeuroHealth ; 8340161</t>
  </si>
  <si>
    <t>Hamden (CT)  - Alice Peck Learning Center ; 0628011</t>
  </si>
  <si>
    <t>Hamden (CT)  - Bear Path IIC ; 0620911</t>
  </si>
  <si>
    <t>Hamden (CT)  - Bear Path School ; 0621211</t>
  </si>
  <si>
    <t>Hamden (CT)  - CCCP: Odali ; 0620521</t>
  </si>
  <si>
    <t>Hamden (CT)  - Cedarhurst School ; 0620261</t>
  </si>
  <si>
    <t>Hamden (CT)  - Church Street IIC ; 0621311</t>
  </si>
  <si>
    <t>Hamden (CT)  - Church Street School ; 0620211</t>
  </si>
  <si>
    <t>Hamden (CT)  - CREATE at Whitney Academy ; 2440114</t>
  </si>
  <si>
    <t>Hamden (CT)  - Dunbar Hill IIC ; 0621511</t>
  </si>
  <si>
    <t>Hamden (CT)  - Dunbar Hill School ; 0620311</t>
  </si>
  <si>
    <t>Hamden (CT)  - Eli Whitney Technical High School ; 9001416</t>
  </si>
  <si>
    <t>Hamden (CT)  - Hamden Adult Education ; 0620117</t>
  </si>
  <si>
    <t>Hamden (CT)  - Hamden Collaborative Learning Center ; 0620511</t>
  </si>
  <si>
    <t>Hamden (CT)  - Hamden Hall School ; 0626121</t>
  </si>
  <si>
    <t>Hamden (CT)  - Hamden High School ; 0626111</t>
  </si>
  <si>
    <t>Hamden (CT)  - Hamden Middle School ; 0625211</t>
  </si>
  <si>
    <t>Hamden (CT)  - Hamden School District ; 0620011</t>
  </si>
  <si>
    <t>Hamden (CT)  - Harris &amp; Tucker Seventh Day Adventist School ; 0620721</t>
  </si>
  <si>
    <t>Hamden (CT)  - Helen Street IIC ; 0621611</t>
  </si>
  <si>
    <t>Hamden (CT)  - Helen Street School ; 0620411</t>
  </si>
  <si>
    <t>Hamden (CT)  - Intensive Support Classroom ; 0621911</t>
  </si>
  <si>
    <t>Hamden (CT)  - Intensive Support Classroom 7-8 ; 0622011</t>
  </si>
  <si>
    <t>Hamden (CT)  - Laurel Oaks Adventist School ; 0620621</t>
  </si>
  <si>
    <t>Hamden (CT)  - Lorraine D. Foster Day School ; 0626161</t>
  </si>
  <si>
    <t>Hamden (CT)  - Mill Academy ; 2449414</t>
  </si>
  <si>
    <t>Hamden (CT)  - QU College Life ; 0251011</t>
  </si>
  <si>
    <t>Hamden (CT)  - REGIONS secure Hamden ; 3482315</t>
  </si>
  <si>
    <t>Hamden (CT)  - Ridge Hill IIC ; 0621711</t>
  </si>
  <si>
    <t>Hamden (CT)  - Ridge Hill School ; 0621111</t>
  </si>
  <si>
    <t>Hamden (CT)  - Sacred Heart Academy-Hamden ; 0626221</t>
  </si>
  <si>
    <t>Hamden (CT)  - Shepherd Glen School ; 0620111</t>
  </si>
  <si>
    <t>Hamden (CT)  - Spring Glen School ; 0621011</t>
  </si>
  <si>
    <t>Hamden (CT)  - St. Rita School ; 0620121</t>
  </si>
  <si>
    <t>Hamden (CT)  - The Passage Program at Cedarhurst School (Yale University) ; 0620382</t>
  </si>
  <si>
    <t>Hamden (CT)  - West Woods IIC ; 0621811</t>
  </si>
  <si>
    <t>Hamden (CT)  - West Woods School ; 0621411</t>
  </si>
  <si>
    <t>Hamden (CT)  - Whitney Academy ; 2449214</t>
  </si>
  <si>
    <t>Hamden (CT)  - Whitney Hall School ; 0620361</t>
  </si>
  <si>
    <t>Hamden (CT)  - Whitney High School North ; 2449114</t>
  </si>
  <si>
    <t>Hamden (CT)  - Wintergreen Program ; 0620711</t>
  </si>
  <si>
    <t>Hampton (CT)  - EastConn Adult Education ; 2530117</t>
  </si>
  <si>
    <t>Hampton (CT)  - EastConn Special Education ; 2539014</t>
  </si>
  <si>
    <t>Hampton (CT)  - Eastern Connecticut Regional Educational Service Center (EASTCONN) ; 2530014</t>
  </si>
  <si>
    <t>Hampton (CT)  - Greenwood Sudbury School ; 0630121</t>
  </si>
  <si>
    <t>Hampton (CT)  - Hampton Elementary School ; 0630111</t>
  </si>
  <si>
    <t>Hampton (CT)  - Hampton School District ; 0630011</t>
  </si>
  <si>
    <t>Hancock (NY)  - Family Foundation School ; 8360121</t>
  </si>
  <si>
    <t>Hanover (MA)  - Cardinal Cushing School at Hanover ; 8256061</t>
  </si>
  <si>
    <t>Hardwick (MA)  - Eagle Hill School ; 8250321</t>
  </si>
  <si>
    <t>Harris (NY)  - Center for Discovery (Sullivan Diagnostic Treatment Center) ; 8363361</t>
  </si>
  <si>
    <t>Hartford (CT)  - A. I. Prince Technical High School ; 9001516</t>
  </si>
  <si>
    <t>Hartford (CT)  - Achievement First Hartford Academy ; 2880113</t>
  </si>
  <si>
    <t>Hartford (CT)  - Betances Learning Lab Magnet School ; 0642811</t>
  </si>
  <si>
    <t>Hartford (CT)  - Betances STEM Magnet School ; 0643811</t>
  </si>
  <si>
    <t>Hartford (CT)  - Birth to Three Program ; 3499015</t>
  </si>
  <si>
    <t>Hartford (CT)  - Breakthrough Magnet School, North ; 0643511</t>
  </si>
  <si>
    <t>Hartford (CT)  - Breakthrough Magnet School, South ; 0643311</t>
  </si>
  <si>
    <t>Hartford (CT)  - Bulkeley High School ; 0647111</t>
  </si>
  <si>
    <t>Hartford (CT)  - Burns Latino Studies Academy ; 0640611</t>
  </si>
  <si>
    <t>Hartford (CT)  - Burr Middle School ; 0642311</t>
  </si>
  <si>
    <t>Hartford (CT)  - Capital Community College ; 0640517</t>
  </si>
  <si>
    <t>Hartford (CT)  - Capital Community College ; 5760038</t>
  </si>
  <si>
    <t>Hartford (CT)  - Capital Preparatory Magnet School ; 0646911</t>
  </si>
  <si>
    <t>Hartford (CT)  - Capitol Region Education Council ; 2410014</t>
  </si>
  <si>
    <t>Hartford (CT)  - Capitol Region Mental Health Center ; 3370615</t>
  </si>
  <si>
    <t>Hartford (CT)  - Classical Magnet School ; 0646411</t>
  </si>
  <si>
    <t>Hartford (CT)  - Connecticut Technical Education and Career System ; 9000016</t>
  </si>
  <si>
    <t>Hartford (CT)  - Co-opportunity Inc. ; 0640717</t>
  </si>
  <si>
    <t>Hartford (CT)  - Covenant Preparatory School ; 0645021</t>
  </si>
  <si>
    <t>Hartford (CT)  - CREC Impact Academy ; 2411914</t>
  </si>
  <si>
    <t>Hartford (CT)  - CT AERO Tech ; 9009316</t>
  </si>
  <si>
    <t>Hartford (CT)  - CT Puerto Rican Forum ; 0640617</t>
  </si>
  <si>
    <t>Hartford (CT)  - Department of Aging and Disability Services ; 3510015</t>
  </si>
  <si>
    <t>Hartford (CT)  - Department of Mental Health and Addiction Services ; 3370015</t>
  </si>
  <si>
    <t>Hartford (CT)  - Department of Social Services ; 3320015</t>
  </si>
  <si>
    <t>Hartford (CT)  - Dwight-Bellizzi Dual Language Academy ; 0640711</t>
  </si>
  <si>
    <t>Hartford (CT)  - Eagle House Education Program ; 0642061</t>
  </si>
  <si>
    <t>Hartford (CT)  - Early Childhood Development Center (ECDC) ; 0644111</t>
  </si>
  <si>
    <t>Hartford (CT)  - Environmental Sciences Magnet at Hooker School ; 0640911</t>
  </si>
  <si>
    <t>Hartford (CT)  - Expeditionary Learning Academy at Moylan School ; 0643211</t>
  </si>
  <si>
    <t>Hartford (CT)  - Global Communications Academy ; 0643611</t>
  </si>
  <si>
    <t>Hartford (CT)  - Grace Academy ; 0641021</t>
  </si>
  <si>
    <t>Hartford (CT)  - Grace S. Webb School ; 0640261</t>
  </si>
  <si>
    <t>Hartford (CT)  - Greater Hartford Academy of  the Arts High School - Full Day ; 2416414</t>
  </si>
  <si>
    <t>Hartford (CT)  - Greater Hartford Academy of Arts - Half Day ; 2419900</t>
  </si>
  <si>
    <t>Hartford (CT)  - Greater Hartford Academy of the Arts Magnet Middle ; 2415314</t>
  </si>
  <si>
    <t>Hartford (CT)  - Hartford Adult Education ; 0640117</t>
  </si>
  <si>
    <t>Hartford (CT)  - Hartford Adventist Academy ; 0640621</t>
  </si>
  <si>
    <t>Hartford (CT)  - Hartford Christian School ; 0640821</t>
  </si>
  <si>
    <t>Hartford (CT)  - Hartford Correctional Center ; 3360615</t>
  </si>
  <si>
    <t>Hartford (CT)  - Hartford Detention Center ; 3480315</t>
  </si>
  <si>
    <t>Hartford (CT)  - Hartford Magnet Trinity College Academy ; 0645411</t>
  </si>
  <si>
    <t>Hartford (CT)  - Hartford PreKindergarten Magnet School ; 0641311</t>
  </si>
  <si>
    <t>Hartford (CT)  - Hartford Public High School ; 0646211</t>
  </si>
  <si>
    <t>Hartford (CT)  - Hartford Public Library ; 0640817</t>
  </si>
  <si>
    <t>Hartford (CT)  - Hartford School District ; 0640011</t>
  </si>
  <si>
    <t>Hartford (CT)  - High Road School of Hartford High ; 0642161</t>
  </si>
  <si>
    <t>Hartford (CT)  - High Road School of Hartford-Primary ; 0642261</t>
  </si>
  <si>
    <t>Hartford (CT)  - iGOAL - Weaver High School ; 0641410</t>
  </si>
  <si>
    <t>Hartford (CT)  - iGOAL 1 - Breakthrough Magnet School, North ; 0649511</t>
  </si>
  <si>
    <t>Hartford (CT)  - iGOAL 1 - Burns School ; 0644711</t>
  </si>
  <si>
    <t>Hartford (CT)  - iGOAL 1 - HPHS ; 0644911</t>
  </si>
  <si>
    <t>Hartford (CT)  - iGOAL 1 - M.D. Fox School ; 0645711</t>
  </si>
  <si>
    <t>Hartford (CT)  - iGOAL 1 - Milner School ; 0640110</t>
  </si>
  <si>
    <t>Hartford (CT)  - iGOAL 1 - Parkville School ; 0648711</t>
  </si>
  <si>
    <t>Hartford (CT)  - iGOAL 1 - Rawson School ; 0644411</t>
  </si>
  <si>
    <t>Hartford (CT)  - iGOAL 2 - Kennelly School ; 0640210</t>
  </si>
  <si>
    <t>Hartford (CT)  - iGOAL 2 - Moylan School ; 0648511</t>
  </si>
  <si>
    <t>Hartford (CT)  - iGOAL Pre-K - Naylor School ; 0640710</t>
  </si>
  <si>
    <t>Hartford (CT)  - iGOAL Pre-K - Rawson School ; 0640810</t>
  </si>
  <si>
    <t>Hartford (CT)  - Institute of Living ; 0640521</t>
  </si>
  <si>
    <t>Hartford (CT)  - Jumoke Academy ; 2610113</t>
  </si>
  <si>
    <t>Hartford (CT)  - Jumoke Academy District ; 2610013</t>
  </si>
  <si>
    <t>Hartford (CT)  - Kennelly School ; 0641011</t>
  </si>
  <si>
    <t>Hartford (CT)  - Kinsella Magnet School of Performing Arts ; 0641111</t>
  </si>
  <si>
    <t>Hartford (CT)  - Literacy Volunteers of Greater Hartford (LVGH) ; 0640217</t>
  </si>
  <si>
    <t>Hartford (CT)  - M. D. Fox School ; 0640811</t>
  </si>
  <si>
    <t>Hartford (CT)  - M. L. King, Jr. Middle School ; 0641611</t>
  </si>
  <si>
    <t>Hartford (CT)  - McDonough Middle School ; 0641211</t>
  </si>
  <si>
    <t>Hartford (CT)  - Milner Middle School ; 0641911</t>
  </si>
  <si>
    <t>Hartford (CT)  - Montessori Magnet at Batchelder School ; 0640511</t>
  </si>
  <si>
    <t>Hartford (CT)  - Montessori Magnet at Fisher School ; 0643711</t>
  </si>
  <si>
    <t>Hartford (CT)  - Montessori Magnet School ; 2413114</t>
  </si>
  <si>
    <t>Hartford (CT)  - Naylor/CCSU Leadership Academy ; 0641411</t>
  </si>
  <si>
    <t>Hartford (CT)  - New Visions ; 0640910</t>
  </si>
  <si>
    <t>Hartford (CT)  - Oak Hill School at Hartford Primary ; 0895161</t>
  </si>
  <si>
    <t>Hartford (CT)  - Oak Hill School at Hartford Secondary ; 0170561</t>
  </si>
  <si>
    <t>Hartford (CT)  - Office of Early Childhood (OEC) ; 3490015</t>
  </si>
  <si>
    <t>Hartford (CT)  - Office of Higher Education ; 3520015</t>
  </si>
  <si>
    <t>Hartford (CT)  - Opportunity Academy-Hartford ; 0640121</t>
  </si>
  <si>
    <t>Hartford (CT)  - Options Educational Services ; 0646161</t>
  </si>
  <si>
    <t>Hartford (CT)  - Options Employment and Educational Services, LLC - Transitional Services ; 0640382</t>
  </si>
  <si>
    <t>Hartford (CT)  - Parkville Community School ; 0641511</t>
  </si>
  <si>
    <t>Hartford (CT)  - Pre-K Integrated - Naylor School ; 0640510</t>
  </si>
  <si>
    <t>Hartford (CT)  - Pre-K Integrated - Parkville School ; 0640410</t>
  </si>
  <si>
    <t>Hartford (CT)  - Pre-K Integrated - Sanchez School ; 0641510</t>
  </si>
  <si>
    <t>Hartford (CT)  - Pre-K Integrated - SAND School ; 0641110</t>
  </si>
  <si>
    <t>Hartford (CT)  - Pre-K Integrated - West Middle School ; 0640610</t>
  </si>
  <si>
    <t>Hartford (CT)  - Pre-K Integrated - Wish School ; 0641210</t>
  </si>
  <si>
    <t>Hartford (CT)  - Rawson School ; 0641711</t>
  </si>
  <si>
    <t>Hartford (CT)  - REGIONS secure Hartford ; 3481815</t>
  </si>
  <si>
    <t>Hartford (CT)  - REGIONS staff-secure Hartford ; 3482215</t>
  </si>
  <si>
    <t>Hartford (CT)  - Renzulli Gifted and Talented Academy ; 0644011</t>
  </si>
  <si>
    <t>Hartford (CT)  - RISE - Bulkeley High School ; 0648311</t>
  </si>
  <si>
    <t>Hartford (CT)  - RISE - Hartford Public High School ; 0648211</t>
  </si>
  <si>
    <t>Hartford (CT)  - RISE - M.L. King Middle School ; 0641310</t>
  </si>
  <si>
    <t>Hartford (CT)  - RISE - West Middle School ; 0644611</t>
  </si>
  <si>
    <t>Hartford (CT)  - Saint Joseph-Cathedral School ; 0640721</t>
  </si>
  <si>
    <t>Hartford (CT)  - Sanchez School ; 0643011</t>
  </si>
  <si>
    <t>Hartford (CT)  - SAND School ; 0640111</t>
  </si>
  <si>
    <t>Hartford (CT)  - Sport and Medical Sciences Academy ; 0646511</t>
  </si>
  <si>
    <t>Hartford (CT)  - STEM Magnet at Annie Fisher School ; 0642511</t>
  </si>
  <si>
    <t>Hartford (CT)  - STEP at Hartford Public High School ; 0648411</t>
  </si>
  <si>
    <t>Hartford (CT)  - Transition to Employment Services ; 2410117</t>
  </si>
  <si>
    <t>Hartford (CT)  - Trinity Academy Hartford ; 0645121</t>
  </si>
  <si>
    <t>Hartford (CT)  - Unified School District #2 ; 3470015</t>
  </si>
  <si>
    <t>Hartford (CT)  - University High School of Science and Engineering ; 0646711</t>
  </si>
  <si>
    <t>Hartford (CT)  - Urban League of Greater Hartford ; 0640317</t>
  </si>
  <si>
    <t>Hartford (CT)  - Virtual Academy ; 3470215</t>
  </si>
  <si>
    <t>Hartford (CT)  - Watkinson School ; 0646421</t>
  </si>
  <si>
    <t>Hartford (CT)  - Weaver High School ; 0646311</t>
  </si>
  <si>
    <t>Hartford (CT)  - Webster Micro Society Magnet School ; 0642011</t>
  </si>
  <si>
    <t>Hartford (CT)  - West Middle School ; 0642111</t>
  </si>
  <si>
    <t>Hartford (CT)  - Wish Museum School ; 0642211</t>
  </si>
  <si>
    <t>Hauppage (NY)  - Gersh Academy ; 8360721</t>
  </si>
  <si>
    <t>Hawrinton (CT)  - Harwinton Consolidated School ; 2100312</t>
  </si>
  <si>
    <t>Heber city (UT)  - Daniels Academy ; 8490821</t>
  </si>
  <si>
    <t>Heber city (UT)  - New Focus Academy-Utah ; 8490721</t>
  </si>
  <si>
    <t>Hebron (CT)  - Gilead Hill School ; 0670211</t>
  </si>
  <si>
    <t>Hebron (CT)  - Hebron Elementary School ; 0670111</t>
  </si>
  <si>
    <t>Hebron (CT)  - Hebron School District ; 0670011</t>
  </si>
  <si>
    <t>Hebron (CT)  - Oak Hill School at Hemlocks Center ; 0670221</t>
  </si>
  <si>
    <t>Hebron (CT)  - Regional School District 08 ; 2080012</t>
  </si>
  <si>
    <t>Hebron (CT)  - RHAM High School ; 2086112</t>
  </si>
  <si>
    <t>Hebron (CT)  - RHAM Middle School ; 2085112</t>
  </si>
  <si>
    <t>Higganum (CT)  - Burr District Elementary School ; 2170212</t>
  </si>
  <si>
    <t>Higganum (CT)  - Haddam-Killingworth High School ; 2176112</t>
  </si>
  <si>
    <t>Higganum (CT)  - Killingworth Elementary School ; 2170312</t>
  </si>
  <si>
    <t>Higganum (CT)  - Oak Hill School at Haddam-Killingworth High School ; 1106161</t>
  </si>
  <si>
    <t>Higganum (CT)  - Regional School District 17 ; 2170012</t>
  </si>
  <si>
    <t>Higganum (CT)  - RSD17 Transition Program ; 2170412</t>
  </si>
  <si>
    <t>Holland (MA)  - Holland Elementary School ; 8250711</t>
  </si>
  <si>
    <t>Holyoke (MA)  - The Center School ; 8251021</t>
  </si>
  <si>
    <t>Housatonic (MA)  - Justice Resource Institute - Berkshire Meadows ; 8251761</t>
  </si>
  <si>
    <t>Huntington (UT)  - Elements Wilderness Program ; 8491121</t>
  </si>
  <si>
    <t>Katonah (NY)  - Harvey School ; 8362421</t>
  </si>
  <si>
    <t>Kensington (CT)  - Mary E. Griswold School ; 0070511</t>
  </si>
  <si>
    <t>Kensington (CT)  - St. Paul School ; 0075221</t>
  </si>
  <si>
    <t>Kent (CT)  - Kent Center School ; 0680111</t>
  </si>
  <si>
    <t>Kent (CT)  - Kent School ; 0686121</t>
  </si>
  <si>
    <t>Kent (CT)  - Kent School District ; 0680011</t>
  </si>
  <si>
    <t>Kent (CT)  - The Marvelwood School ; 0686321</t>
  </si>
  <si>
    <t>Killingworth (CT)  - Haddam-Killingworth Intermediate School ; 2170512</t>
  </si>
  <si>
    <t>Killingworth (CT)  - Haddam-Killingworth Middle School ; 2175112</t>
  </si>
  <si>
    <t>Killingworth (CT)  - Rock Christain Academy ; 0700121</t>
  </si>
  <si>
    <t>Lake Ozark (MO)  - Change Academy Lake of the Ozarks (CALO) ; 8290121</t>
  </si>
  <si>
    <t>Lakeville (CT)  - Indian Mountain School ; 1225121</t>
  </si>
  <si>
    <t>Lakeville (CT)  - LEAPSS ; 2010412</t>
  </si>
  <si>
    <t>Lakeville (CT)  - Salisbury Central School ; 1220111</t>
  </si>
  <si>
    <t>Lakeville (CT)  - Salisbury School District ; 1220011</t>
  </si>
  <si>
    <t>Lakeville (CT)  - The Hotchkiss School ; 1226121</t>
  </si>
  <si>
    <t>Langhorne (PA)  - Woods Services ; 8421361</t>
  </si>
  <si>
    <t>League City (TX)  - Devereux - League City ; 8480121</t>
  </si>
  <si>
    <t>Lebanon (CT)  - Lebanon Elementary School ; 0710111</t>
  </si>
  <si>
    <t>Lebanon (CT)  - Lebanon Middle School ; 0715111</t>
  </si>
  <si>
    <t>Lebanon (CT)  - Lebanon School District ; 0710011</t>
  </si>
  <si>
    <t>Lebanon (CT)  - Lyman Memorial High School ; 0716211</t>
  </si>
  <si>
    <t>Ledyard (CT)  - Gallup Hill School ; 0720411</t>
  </si>
  <si>
    <t>Ledyard (CT)  - Ledyard High School ; 0726111</t>
  </si>
  <si>
    <t>Ledyard (CT)  - Ledyard School District ; 0720011</t>
  </si>
  <si>
    <t>Lee (MA)  - College Internship Program - The Berkshire Center ; 8250421</t>
  </si>
  <si>
    <t>Lemont (IL)  - Timberline Knolls Academy ; 8170361</t>
  </si>
  <si>
    <t>Lenox (MA)  - Hillcrest Education Centers - Highpoint ; 8254761</t>
  </si>
  <si>
    <t>Lenox (MA)  - Hillcrest Education Centers - Hillcrest Center ; 8251561</t>
  </si>
  <si>
    <t>Lenox (MA)  - Valleyhead School ; 8252961</t>
  </si>
  <si>
    <t>Lewiston (ME)  - Becket Family of Services - Androscoggin Learning &amp; Transition ; 8230121</t>
  </si>
  <si>
    <t>Lisbon (CT)  - Lisbon Central School ; 0730111</t>
  </si>
  <si>
    <t>Lisbon (CT)  - Lisbon School District ; 0730011</t>
  </si>
  <si>
    <t>Litchfield (CT)  - Center School ; 0740211</t>
  </si>
  <si>
    <t>Litchfield (CT)  - Connecticut Junior Republic ; 0740161</t>
  </si>
  <si>
    <t>Litchfield (CT)  - EdAdvance ; 2420014</t>
  </si>
  <si>
    <t>Litchfield (CT)  - EdAdvance Adult Education ; 2420117</t>
  </si>
  <si>
    <t>Litchfield (CT)  - EdAdvance Headstart ; 2428014</t>
  </si>
  <si>
    <t>Litchfield (CT)  - Litchfield High School ; 0746111</t>
  </si>
  <si>
    <t>Litchfield (CT)  - Litchfield Intermediate School ; 0740311</t>
  </si>
  <si>
    <t>Litchfield (CT)  - Litchfield Middle School ; 0746011</t>
  </si>
  <si>
    <t>Litchfield (CT)  - Litchfield School District ; 0740011</t>
  </si>
  <si>
    <t>Litchfield (CT)  - Regional School District 06 ; 2060012</t>
  </si>
  <si>
    <t>Litchfield (CT)  - The Forman School ; 0746221</t>
  </si>
  <si>
    <t>Litchfield (CT)  - Touchstone School ; 0740461</t>
  </si>
  <si>
    <t>Litchfield (CT)  - Wamogo Regional High School ; 2066112</t>
  </si>
  <si>
    <t>Litchfield (CT)  - Wamogo Regional Middle School ; 2060512</t>
  </si>
  <si>
    <t>Litchfield (CT)  - Wamogo Transition Program ; 2060412</t>
  </si>
  <si>
    <t>Littleton (MA)  - Justice Resource Institute-Littleton Academy ; 8251621</t>
  </si>
  <si>
    <t>Longmeadow (MA)  - Willie Ross School For Deaf ; 8251121</t>
  </si>
  <si>
    <t>Los Lunas (NM)  - Del Rio Academy ; 8350121</t>
  </si>
  <si>
    <t>Louisville (TN)  - Peninsula Village School ; 8470861</t>
  </si>
  <si>
    <t>Lyme (CT)  - Lyme Consolidated School ; 2180112</t>
  </si>
  <si>
    <t>Madison (CT)  - Daniel Hand High School ; 0766111</t>
  </si>
  <si>
    <t>Madison (CT)  - Dr. Robert H. Brown Intermediate School ; 0760611</t>
  </si>
  <si>
    <t>Madison (CT)  - Grove School ; 0760161</t>
  </si>
  <si>
    <t>Madison (CT)  - J. Milton Jeffrey Elementary School ; 0760111</t>
  </si>
  <si>
    <t>Madison (CT)  - Kathleen H. Ryerson Elementary School ; 0760311</t>
  </si>
  <si>
    <t>Madison (CT)  - Madison School District ; 0760011</t>
  </si>
  <si>
    <t>Madison (CT)  - OLM Preparatory Academy ; 0760521</t>
  </si>
  <si>
    <t>Madison (CT)  - SARAH in Action - Madison ; 0760421</t>
  </si>
  <si>
    <t>Madison (CT)  - The Country School ; 0760121</t>
  </si>
  <si>
    <t>Madison (CT)  - Town Campus Learning Center ; 0769011</t>
  </si>
  <si>
    <t>Madison (CT)  - Walter C. Polson Middle School ; 0765211</t>
  </si>
  <si>
    <t>Manchester (CT)  - Adelbrook-The Learning Center of Manchester ; 0770221</t>
  </si>
  <si>
    <t>Manchester (CT)  - Bowers School ; 0770111</t>
  </si>
  <si>
    <t>Manchester (CT)  - Buckley School ; 0770311</t>
  </si>
  <si>
    <t>Manchester (CT)  - Community Child Guidance Clinic School ; 0770161</t>
  </si>
  <si>
    <t>Manchester (CT)  - East Catholic High School ; 0776121</t>
  </si>
  <si>
    <t>Manchester (NH)  - Easter Seals of New Hampshire Robert B Jolicoeur School ; 8330861</t>
  </si>
  <si>
    <t>Manchester (CT)  - Elisabeth M. Bennet Academy ; 0771711</t>
  </si>
  <si>
    <t>Manchester (CT)  - Great Path Academy at MCC ; 0647911</t>
  </si>
  <si>
    <t>Manchester (CT)  - Highland Park School ; 0770411</t>
  </si>
  <si>
    <t>Manchester (CT)  - Howell Cheney Technical High School ; 9001616</t>
  </si>
  <si>
    <t>Manchester (CT)  - Illing Middle School ; 0775311</t>
  </si>
  <si>
    <t>Manchester (CT)  - Journey Found, Inc. ; 0770321</t>
  </si>
  <si>
    <t>Manchester (CT)  - Keeney School ; 0770611</t>
  </si>
  <si>
    <t>Manchester (CT)  - Manchester Community College ; 5790038</t>
  </si>
  <si>
    <t>Manchester (CT)  - Manchester High School ; 0776111</t>
  </si>
  <si>
    <t>Manchester (CT)  - Manchester High School-Site 2 ; 0770211</t>
  </si>
  <si>
    <t>Manchester (CT)  - Manchester Memorial Hospital Clinical Day School ; 0770361</t>
  </si>
  <si>
    <t>Manchester (CT)  - Manchester Middle Academy ; 0771511</t>
  </si>
  <si>
    <t>Manchester (CT)  - Manchester Preschool - Site 2 ; 0770811</t>
  </si>
  <si>
    <t>Manchester (CT)  - Manchester Preschool Center ; 0778011</t>
  </si>
  <si>
    <t>Manchester (CT)  - Manchester Regional Academy ; 0779011</t>
  </si>
  <si>
    <t>Manchester (CT)  - Manchester School District ; 0770011</t>
  </si>
  <si>
    <t>Manchester (CT)  - Manchester Transition Center ; 0779111</t>
  </si>
  <si>
    <t>Manchester (CT)  - MARC, Inc. of Manchester - School to Work Transition Services ; 0770182</t>
  </si>
  <si>
    <t>Manchester (CT)  - Martin School ; 0771611</t>
  </si>
  <si>
    <t>Manchester (CT)  - New Horizons ; 0770711</t>
  </si>
  <si>
    <t>Manchester (CT)  - Odyssey Community School ; 2635113</t>
  </si>
  <si>
    <t>Manchester (CT)  - Odyssey Community School District ; 2630013</t>
  </si>
  <si>
    <t>Manchester (CT)  - St. Bridget School-Manchester ; 0775221</t>
  </si>
  <si>
    <t>Manchester (CT)  - St. James-Manchester ; 0770121</t>
  </si>
  <si>
    <t>Manchester (CT)  - The Cornerstone Christian School ; 0770521</t>
  </si>
  <si>
    <t>Manchester (CT)  - Verplanck School ; 0771211</t>
  </si>
  <si>
    <t>Manchester (CT)  - Waddell School ; 0771311</t>
  </si>
  <si>
    <t>Mansfield (CT)  - E.O. Smith High School at the Depot Campus ; 2190112</t>
  </si>
  <si>
    <t>Mansfield (CT)  - Natchaug Hospital Inpatient School ; 0780161</t>
  </si>
  <si>
    <t>Mansfield (CT)  - Natchaug Hospital Journey School ; 0780361</t>
  </si>
  <si>
    <t>Mansfield Center (CT)  - Annie E. Vinton School ; 0780411</t>
  </si>
  <si>
    <t>Mansfield Center (CT)  - Oak Grove Montessori ; 0780121</t>
  </si>
  <si>
    <t>Mansfield Center (CT)  - Southeast Elementary School ; 0780511</t>
  </si>
  <si>
    <t>Manteno (IL)  - Indian Oaks Academy ; 8170461</t>
  </si>
  <si>
    <t>Marlborough (CT)  - Elmer Thienes-Mary Hall Elementary School ; 0790111</t>
  </si>
  <si>
    <t>Marlborough (MA)  - Justice Resource Institute-Glenhaven Academy ; 8256261</t>
  </si>
  <si>
    <t>Marlborough (CT)  - Marlborough School District ; 0790011</t>
  </si>
  <si>
    <t>Meriden (CT)  - Benjamin Franklin School ; 0800111</t>
  </si>
  <si>
    <t>Meriden (CT)  - Casimir Pulaski School ; 0801111</t>
  </si>
  <si>
    <t>Meriden (CT)  - Community Classroom Collaborative ; 0800211</t>
  </si>
  <si>
    <t>Meriden (CT)  - Community Collaborative Classroom - ACADEMY ; 0802111</t>
  </si>
  <si>
    <t>Meriden (CT)  - Edison Middle School ; 0802711</t>
  </si>
  <si>
    <t>Meriden (CT)  - Francis T. Maloney High School ; 0806111</t>
  </si>
  <si>
    <t>Meriden (CT)  - H. C. Wilcox Technical High School ; 9001716</t>
  </si>
  <si>
    <t>Meriden (CT)  - Hanover School ; 0800311</t>
  </si>
  <si>
    <t>Meriden (CT)  - Israel Putnam School ; 0800411</t>
  </si>
  <si>
    <t>Meriden (CT)  - John Barry School ; 0800511</t>
  </si>
  <si>
    <t>Meriden (CT)  - Lincoln Middle School ; 0805211</t>
  </si>
  <si>
    <t>Meriden (CT)  - Meliora Academy ; 0800161</t>
  </si>
  <si>
    <t>Meriden (CT)  - Meriden Adult Education ; 0800117</t>
  </si>
  <si>
    <t>Meriden (CT)  - Meriden School District ; 0800011</t>
  </si>
  <si>
    <t>Meriden (CT)  - Meriden/LV ; 0800217</t>
  </si>
  <si>
    <t>Meriden (CT)  - MidState ARC, Inc. ; 0800182</t>
  </si>
  <si>
    <t>Meriden (CT)  - MidState Christian Academy ; 0801121</t>
  </si>
  <si>
    <t>Meriden (CT)  - Nathan Hale School ; 0800711</t>
  </si>
  <si>
    <t>Meriden (CT)  - Orville H. Platt High School ; 0806211</t>
  </si>
  <si>
    <t>Meriden (CT)  - PRIDE ; 0802611</t>
  </si>
  <si>
    <t>Meriden (CT)  - Roger Sherman School ; 0800811</t>
  </si>
  <si>
    <t>Meriden (CT)  - Saint Laurent ; 0800321</t>
  </si>
  <si>
    <t>Meriden (CT)  - Saint Mary-Meriden ; 0800421</t>
  </si>
  <si>
    <t>Meriden (CT)  - SOAR - High ; 0802511</t>
  </si>
  <si>
    <t>Meriden (CT)  - SOAR - Middle ; 0802411</t>
  </si>
  <si>
    <t>Meriden (CT)  - SOAR- Elementary ; 0802211</t>
  </si>
  <si>
    <t>Meriden (CT)  - STARS - ES ; 0800611</t>
  </si>
  <si>
    <t>Meriden (CT)  - STARS - HS ; 0801811</t>
  </si>
  <si>
    <t>Meriden (CT)  - STARS-MS ; 0801511</t>
  </si>
  <si>
    <t>Meriden (CT)  - STEP - ES ; 0800911</t>
  </si>
  <si>
    <t>Meriden (CT)  - STEPS  - MS ; 0801211</t>
  </si>
  <si>
    <t>Meriden (CT)  - Success Academy ; 0801411</t>
  </si>
  <si>
    <t>Meriden (CT)  - Thomas Hooker School ; 0801011</t>
  </si>
  <si>
    <t>Meriden (CT)  - TLC - MHS ; 0802011</t>
  </si>
  <si>
    <t>Meriden (CT)  - TLC - PHS ; 0801911</t>
  </si>
  <si>
    <t>Meriden (CT)  - TSC - MHS ; 0801611</t>
  </si>
  <si>
    <t>Meriden (CT)  - TSC - PHS ; 0801711</t>
  </si>
  <si>
    <t>Meriden (CT)  - Venture Academy ; 0801311</t>
  </si>
  <si>
    <t>Meriden (CT)  - Washington Middle School ; 0805411</t>
  </si>
  <si>
    <t>Meriden (CT)  - Women and Families ; 0800317</t>
  </si>
  <si>
    <t>Middleboro (MA)  - F. L. Chamberlain School ; 8251361</t>
  </si>
  <si>
    <t>Middlebury (CT)  - Long Meadow Elementary School ; 2150712</t>
  </si>
  <si>
    <t>Middlebury (CT)  - Memorial Middle School ; 2155212</t>
  </si>
  <si>
    <t>Middlebury (CT)  - Middlebury Elementary School ; 2150612</t>
  </si>
  <si>
    <t>Middlebury (CT)  - Regional School District 15 ; 2150012</t>
  </si>
  <si>
    <t>Middlebury (CT)  - Westover School ; 0816121</t>
  </si>
  <si>
    <t>Middlefield (CT)  - John Lyman School ; 2130512</t>
  </si>
  <si>
    <t>Middlefield (CT)  - Middlefield Memorial School ; 2130412</t>
  </si>
  <si>
    <t>Middlefield (CT)  - The Independent Day School ; 0820121</t>
  </si>
  <si>
    <t>Middletown (CT)  - Adelbrook Transitional Academy ; 0836321</t>
  </si>
  <si>
    <t>Middletown (CT)  - Albert J. Solnit Children's Center- South Campus ; 3470315</t>
  </si>
  <si>
    <t>Middletown (CT)  - Bielefield School ; 0830211</t>
  </si>
  <si>
    <t>Middletown (CT)  - Connecticut Valley Hospital ; 3370215</t>
  </si>
  <si>
    <t>Middletown (CT)  - Evening Program - MHS ; 0831611</t>
  </si>
  <si>
    <t>Middletown (CT)  - Farm Hill School ; 0830511</t>
  </si>
  <si>
    <t>Middletown (CT)  - Futures School-Middletown ; 0830821</t>
  </si>
  <si>
    <t>Middletown (CT)  - ICM - Farm Hill ; 0830611</t>
  </si>
  <si>
    <t>Middletown (CT)  - ICM - Moody 3-5 ; 0830711</t>
  </si>
  <si>
    <t>Middletown (CT)  - ICM - Moody K-2 ; 0830811</t>
  </si>
  <si>
    <t>Middletown (CT)  - ICM - Spencer ; 0832011</t>
  </si>
  <si>
    <t>Middletown (CT)  - ICM- Woodrow Wilson Middle School ; 0830411</t>
  </si>
  <si>
    <t>Middletown (CT)  - Keigwin Middle School ; 0831511</t>
  </si>
  <si>
    <t>Middletown (CT)  - Lawrence School ; 0831311</t>
  </si>
  <si>
    <t>Middletown (CT)  - MacDonough School ; 0830911</t>
  </si>
  <si>
    <t>Middletown (CT)  - Mercy High School ; 0836121</t>
  </si>
  <si>
    <t>Middletown (CT)  - MHS - Alternative Education Program 1 ; 0831811</t>
  </si>
  <si>
    <t>Middletown (CT)  - MHS - Alternative Education Program 2 ; 0831911</t>
  </si>
  <si>
    <t>Middletown (CT)  - MHS- Alternative Education Program 3 ; 0832211</t>
  </si>
  <si>
    <t>Middletown (CT)  - Middlesex Community College ; 5800038</t>
  </si>
  <si>
    <t>Middletown (CT)  - Middlesex Transition Academy ; 2130312</t>
  </si>
  <si>
    <t>Middletown (CT)  - Middletown Adult Education ; 0830117</t>
  </si>
  <si>
    <t>Middletown (CT)  - Middletown High School ; 0836211</t>
  </si>
  <si>
    <t>Middletown (CT)  - Middletown School District ; 0830011</t>
  </si>
  <si>
    <t>Middletown (CT)  - Middletown Transition Center ; 0839111</t>
  </si>
  <si>
    <t>Middletown (CT)  - Moody School ; 0831211</t>
  </si>
  <si>
    <t>Middletown (CT)  - River Valley Services ; 3370815</t>
  </si>
  <si>
    <t>Middletown (CT)  - Saint Sebastian School ; 0830421</t>
  </si>
  <si>
    <t>Middletown (CT)  - Snow School ; 0831111</t>
  </si>
  <si>
    <t>Middletown (CT)  - Spencer School ; 0830111</t>
  </si>
  <si>
    <t>Middletown (CT)  - St. John Paul II ; 0830121</t>
  </si>
  <si>
    <t>Middletown (CT)  - STEM - Macdonough ; 0832111</t>
  </si>
  <si>
    <t>Middletown (CT)  - Vinal Technical High School ; 9001816</t>
  </si>
  <si>
    <t>Middletown (CT)  - Virtual Learning Academy - MHS ; 0831711</t>
  </si>
  <si>
    <t>Middletown (CT)  - Wesley School ; 0831411</t>
  </si>
  <si>
    <t>Middletown (CT)  - Whiting Forensic Hospital ; 3370915</t>
  </si>
  <si>
    <t>Middletown (CT)  - Woodrow Wilson Middle School ; 0835411</t>
  </si>
  <si>
    <t>Middletown (CT)  - Xavier High School ; 0836221</t>
  </si>
  <si>
    <t>Milford (CT)  - Academy of Our Lady of Mercy, Lauralton Hall ; 0846121</t>
  </si>
  <si>
    <t>Milford (CT)  - Calf Pen Meadow School ; 0840111</t>
  </si>
  <si>
    <t>Milford (CT)  - Charles F. Hayden School at Boys &amp; Girls Village ; 0840161</t>
  </si>
  <si>
    <t>Milford (CT)  - East Shore Middle School ; 0845111</t>
  </si>
  <si>
    <t>Milford (MA)  - Evergreen Center School ; 8251261</t>
  </si>
  <si>
    <t>Milford (CT)  - Fifth Year Vocational Experience ; 0840411</t>
  </si>
  <si>
    <t>Milford (CT)  - Harborside Middle School ; 0845211</t>
  </si>
  <si>
    <t>Milford (CT)  - J. F. Kennedy School ; 0841911</t>
  </si>
  <si>
    <t>Milford (CT)  - Jonathan Law High School ; 0846211</t>
  </si>
  <si>
    <t>Milford (CT)  - Joseph A. Foran High School ; 0846311</t>
  </si>
  <si>
    <t>Milford (CT)  - Live Oaks School ; 0841611</t>
  </si>
  <si>
    <t>Milford (CT)  - Mathewson School ; 0841711</t>
  </si>
  <si>
    <t>Milford (CT)  - Meadowside School ; 0840711</t>
  </si>
  <si>
    <t>Milford (CT)  - Milestones Behavioral Services-Milford ; 0840561</t>
  </si>
  <si>
    <t>Milford (CT)  - Milford Academy ; 0840121</t>
  </si>
  <si>
    <t>Milford (CT)  - Milford Adult Education ; 0840117</t>
  </si>
  <si>
    <t>Milford (CT)  - Milford Christian Academy ; 0840521</t>
  </si>
  <si>
    <t>Milford (CT)  - Milford School District ; 0840011</t>
  </si>
  <si>
    <t>Milford (CT)  - Orange Avenue School ; 0840811</t>
  </si>
  <si>
    <t>Milford (CT)  - Orchard Hills School ; 0841811</t>
  </si>
  <si>
    <t>Milford (CT)  - Platt Technical High School ; 9002616</t>
  </si>
  <si>
    <t>Milford (CT)  - Post Grad Transitional Academy ; 0840611</t>
  </si>
  <si>
    <t>Milford (CT)  - Pumpkin Delight School ; 0841011</t>
  </si>
  <si>
    <t>Milford (CT)  - St. Mary School-Milford ; 0840421</t>
  </si>
  <si>
    <t>Milford (CT)  - The Academy ; 0840311</t>
  </si>
  <si>
    <t>Milford (CT)  - The Foundation School-Milford ; 0846061</t>
  </si>
  <si>
    <t>Milford (CT)  - West Shore Middle School ; 0845311</t>
  </si>
  <si>
    <t>Milford (CT)  - Woodhouse Academy ; 0846161</t>
  </si>
  <si>
    <t>Mohegan Lake (NY)  - Shrub Oak International School ; 8362021</t>
  </si>
  <si>
    <t>Monroe (CT)  - Fawn Hollow Elementary School ; 0850511</t>
  </si>
  <si>
    <t>Monroe (CT)  - Jockey Hollow School ; 0855211</t>
  </si>
  <si>
    <t>Monroe (CT)  - Masuk Alternative Program ; 0850211</t>
  </si>
  <si>
    <t>Monroe (CT)  - Masuk High School ; 0856111</t>
  </si>
  <si>
    <t>Monroe (CT)  - Monroe Elementary School ; 0850111</t>
  </si>
  <si>
    <t>Monroe (CT)  - Monroe School District ; 0850011</t>
  </si>
  <si>
    <t>Monroe (CT)  - Stepney Elementary School ; 0850311</t>
  </si>
  <si>
    <t>Monroe (CT)  - TransitionCT ; 0850121</t>
  </si>
  <si>
    <t>Montague (MA)  - Turners Falls High School ; 8251211</t>
  </si>
  <si>
    <t>Monticello (NY)  - The Center for Discovery ; 8361121</t>
  </si>
  <si>
    <t>Montville (CT)  - Palmer Academy ; 0869011</t>
  </si>
  <si>
    <t>Moodus (CT)  - East Haddam Elementary School ; 0410111</t>
  </si>
  <si>
    <t>Moodus (CT)  - East Haddam School District ; 0410011</t>
  </si>
  <si>
    <t>Moodus (CT)  - Nathan Hale-Ray High School ; 0416111</t>
  </si>
  <si>
    <t>Moodus (CT)  - Nathan Hale-Ray Middle School ; 0415111</t>
  </si>
  <si>
    <t>Moosup (CT)  - Moosup Elementary School ; 1090111</t>
  </si>
  <si>
    <t>Morrill (ME)  - Ironwood ; 8230321</t>
  </si>
  <si>
    <t>Morris (CT)  - James Morris School ; 2060212</t>
  </si>
  <si>
    <t>Mt. Kisco (NY)  - Karafin ; 8362661</t>
  </si>
  <si>
    <t>Mystic (CT)  - Groton School District ; 0590011</t>
  </si>
  <si>
    <t>Mystic (CT)  - Mystic River Magnet School ; 0591311</t>
  </si>
  <si>
    <t>Mystic (CT)  - Northeast Academy Elementary School ; 0591911</t>
  </si>
  <si>
    <t>Mystic (CT)  - S. B. Butler School ; 0590111</t>
  </si>
  <si>
    <t>Mystic (CT)  - Stonington Middle School ; 1375211</t>
  </si>
  <si>
    <t>Mystic (CT)  - Transition Academy ; 0591011</t>
  </si>
  <si>
    <t>Natick (MA)  - Brandon School and Residential Treatment Center ; 8255061</t>
  </si>
  <si>
    <t>Natick (MA)  - Crossroads School for Children ; 8251221</t>
  </si>
  <si>
    <t>Naugatuck (CT)  - Andrew Avenue School ; 0880811</t>
  </si>
  <si>
    <t>Naugatuck (CT)  - Aspire Living and Learning (ALL) Academy: Naugatuck ; 0880521</t>
  </si>
  <si>
    <t>Naugatuck (CT)  - Central Avenue Preschool ; 0888211</t>
  </si>
  <si>
    <t>Naugatuck (CT)  - City Hill Middle School ; 0885111</t>
  </si>
  <si>
    <t>Naugatuck (CT)  - Cross Street Intermediate School ; 0880211</t>
  </si>
  <si>
    <t>Naugatuck (CT)  - CW Resources, Inc. School to Work Transition Services - Naugatuck ; 0880421</t>
  </si>
  <si>
    <t>Naugatuck (CT)  - Genesis Academy ; 0880911</t>
  </si>
  <si>
    <t>Naugatuck (CT)  - Head Start ; 0888111</t>
  </si>
  <si>
    <t>Naugatuck (CT)  - Hillside Intermediate School ; 0880411</t>
  </si>
  <si>
    <t>Naugatuck (CT)  - Hop Brook Elementary School ; 0880511</t>
  </si>
  <si>
    <t>Naugatuck (CT)  - Innovative Children's Environmental Services, Inc. - ICES ; 1510282</t>
  </si>
  <si>
    <t>Naugatuck (CT)  - Maple Hill School ; 0880311</t>
  </si>
  <si>
    <t>Naugatuck (CT)  - Mesivta Yesodei Hatorah ; 1511321</t>
  </si>
  <si>
    <t>Naugatuck (CT)  - Naugatuck Adult Education ; 0880117</t>
  </si>
  <si>
    <t>Naugatuck (CT)  - Naugatuck Community Program ; 0881011</t>
  </si>
  <si>
    <t>Naugatuck (CT)  - Naugatuck High School ; 0886111</t>
  </si>
  <si>
    <t>Naugatuck (CT)  - Naugatuck School District ; 0880011</t>
  </si>
  <si>
    <t>Naugatuck (CT)  - Salem School ; 0880611</t>
  </si>
  <si>
    <t>Naugatuck (CT)  - Western School ; 0880711</t>
  </si>
  <si>
    <t>Needham (MA)  - Walker School ; 8254361</t>
  </si>
  <si>
    <t>New Britain (CT)  - Academy of Science and Innovation ; 2416514</t>
  </si>
  <si>
    <t>New Britain (CT)  - Chamberlain  Elementary School ; 0890311</t>
  </si>
  <si>
    <t>New Britain (CT)  - Chamberlain Bridges ; 0890211</t>
  </si>
  <si>
    <t>New Britain (CT)  - Charter Oak State College ; 7050138</t>
  </si>
  <si>
    <t>New Britain (CT)  - CW Resources, Inc. School to Work Transition Services - New Britain ; 0890182</t>
  </si>
  <si>
    <t>New Britain (CT)  - DiLoreto Elementary &amp; Middle School ; 0891111</t>
  </si>
  <si>
    <t>New Britain (CT)  - E. C. Goodwin Technical High School ; 9001916</t>
  </si>
  <si>
    <t>New Britain (CT)  - Gaffney Elementary School ; 0890511</t>
  </si>
  <si>
    <t>New Britain (CT)  - Gaffney KEY Elementary ; 0891611</t>
  </si>
  <si>
    <t>New Britain (CT)  - Holmes Bridges ; 0890411</t>
  </si>
  <si>
    <t>New Britain (CT)  - Hospital for Special Care ; 0890621</t>
  </si>
  <si>
    <t>New Britain (CT)  - House of Arts Letters and Science (HALS)  Academy ; 0895411</t>
  </si>
  <si>
    <t>New Britain (CT)  - Jefferson Elementary School ; 0890711</t>
  </si>
  <si>
    <t>New Britain (CT)  - Lincoln Elementary School ; 0890811</t>
  </si>
  <si>
    <t>New Britain (CT)  - Lincoln KEY Elementary ; 0892011</t>
  </si>
  <si>
    <t>New Britain (CT)  - Lincoln SCS ; 0891011</t>
  </si>
  <si>
    <t>New Britain (CT)  - New Britain Adult Education ; 0890117</t>
  </si>
  <si>
    <t>New Britain (CT)  - New Britain High School ; 0896111</t>
  </si>
  <si>
    <t>New Britain (CT)  - New Britain High School Satellite Careers Academy ; 0899511</t>
  </si>
  <si>
    <t>New Britain (CT)  - New Britain School District ; 0890011</t>
  </si>
  <si>
    <t>New Britain (CT)  - New Britain Transition Center ; 0899011</t>
  </si>
  <si>
    <t>New Britain (CT)  - Northend Elementary School ; 0890911</t>
  </si>
  <si>
    <t>New Britain (CT)  - Pulaski Middle School ; 0895311</t>
  </si>
  <si>
    <t>New Britain (CT)  - Pulaski Pathways ; 0892311</t>
  </si>
  <si>
    <t>New Britain (CT)  - Raymond Hill School ; 0890361</t>
  </si>
  <si>
    <t>New Britain (CT)  - Roosevelt Early Learning Center ; 0890111</t>
  </si>
  <si>
    <t>New Britain (CT)  - Sacred Heart School-New Britain ; 0890421</t>
  </si>
  <si>
    <t>New Britain (CT)  - Saint Francis Middle School ; 0895221</t>
  </si>
  <si>
    <t>New Britain (CT)  - Saint Joseph School-New Britain ; 0890221</t>
  </si>
  <si>
    <t>New Britain (CT)  - Slade Bridges ; 0892211</t>
  </si>
  <si>
    <t>New Britain (CT)  - Slade KEY Middle ; 0891711</t>
  </si>
  <si>
    <t>New Britain (CT)  - Smalley Elementary School ; 0891211</t>
  </si>
  <si>
    <t>New Britain (CT)  - Smith Elementary School ; 0891311</t>
  </si>
  <si>
    <t>New Britain (CT)  - Smith KEY Elementary ; 0892111</t>
  </si>
  <si>
    <t>New Britain (CT)  - Smith Pathways ; 0891911</t>
  </si>
  <si>
    <t>New Britain (CT)  - Solterra Academy ; 0890461</t>
  </si>
  <si>
    <t>New Britain (CT)  - Vance Elementary School ; 0891511</t>
  </si>
  <si>
    <t>New Britian (CT)  - Brookside School ; 0899111</t>
  </si>
  <si>
    <t>New Britian (CT)  - Central Connecticut State University ; 7010038</t>
  </si>
  <si>
    <t>New Britian (CT)  - CLIMB ; 0899411</t>
  </si>
  <si>
    <t>New Britian (CT)  - Holmes Elementary School ; 0890611</t>
  </si>
  <si>
    <t>New Britian (CT)  - Slade Middle School ; 0895211</t>
  </si>
  <si>
    <t>New Canaan (CT)  - East School ; 0900411</t>
  </si>
  <si>
    <t>New Canaan (CT)  - Launch ; 0900111</t>
  </si>
  <si>
    <t>New Canaan (CT)  - New Canaan Country School ; 0900121</t>
  </si>
  <si>
    <t>New Canaan (CT)  - New Canaan High School ; 0906111</t>
  </si>
  <si>
    <t>New Canaan (CT)  - New Canaan School District ; 0900011</t>
  </si>
  <si>
    <t>New Canaan (CT)  - Saxe Middle School ; 0905111</t>
  </si>
  <si>
    <t>New Canaan (CT)  - South School ; 0900211</t>
  </si>
  <si>
    <t>New Canaan (CT)  - St. Aloysius School ; 0900221</t>
  </si>
  <si>
    <t>New Canaan (CT)  - St. Luke's School ; 0906121</t>
  </si>
  <si>
    <t>New Canaan (CT)  - West School ; 0900311</t>
  </si>
  <si>
    <t>New Fairfield (CT)  - Alternative Learning Center ; 0910311</t>
  </si>
  <si>
    <t>New Fairfield (CT)  - Consolidated School ; 0910111</t>
  </si>
  <si>
    <t>New Fairfield (CT)  - Meeting House Hill School ; 0910211</t>
  </si>
  <si>
    <t>New Fairfield (CT)  - New Fairfield High School ; 0916111</t>
  </si>
  <si>
    <t>New Fairfield (CT)  - New Fairfield Middle School ; 0915211</t>
  </si>
  <si>
    <t>New Fairfield (CT)  - New Fairfield School District ; 0910011</t>
  </si>
  <si>
    <t>New Hartford (CT)  - Ann Antolini School ; 0920311</t>
  </si>
  <si>
    <t>New Hartford (CT)  - Bakerville Consolidated School ; 0920111</t>
  </si>
  <si>
    <t>New Hartford (CT)  - New Hartford Elementary School ; 0920211</t>
  </si>
  <si>
    <t>New Hartford (CT)  - New Hartford School District ; 0920011</t>
  </si>
  <si>
    <t>New Hartford (CT)  - Oak Hill School at Ann Antolini School ; 0920161</t>
  </si>
  <si>
    <t>New Haven (CT)  - ACES Educational Center for the Arts - Part Time ; 2449900</t>
  </si>
  <si>
    <t>New Haven (CT)  - Achievement First Bridgeport Academy District ; 2850013</t>
  </si>
  <si>
    <t>New Haven (CT)  - Achievement First Hartford Academy District ; 2880013</t>
  </si>
  <si>
    <t>New Haven (CT)  - All Nations Christian Academy ; 0930221</t>
  </si>
  <si>
    <t>New Haven (CT)  - All Saints Catholics Academy ; 0930721</t>
  </si>
  <si>
    <t>New Haven (CT)  - Amistad Academy ; 2795113</t>
  </si>
  <si>
    <t>New Haven (CT)  - Amistad Academy District ; 2790013</t>
  </si>
  <si>
    <t>New Haven (CT)  - Amity Transition Academy ; 2050112</t>
  </si>
  <si>
    <t>New Haven (CT)  - ATLAS Middle School ; 0931121</t>
  </si>
  <si>
    <t>New Haven (CT)  - Augusta Lewis Troup School ; 0931511</t>
  </si>
  <si>
    <t>New Haven (CT)  - Barack H. Obama Magnet University School ; 0932811</t>
  </si>
  <si>
    <t>New Haven (CT)  - Barack H. Obama Self Contained Autism ; 0937611</t>
  </si>
  <si>
    <t>New Haven (CT)  - Barnard Environmental Magnet School ; 0930211</t>
  </si>
  <si>
    <t>New Haven (CT)  - Beecher School ; 0930311</t>
  </si>
  <si>
    <t>New Haven (CT)  - Benjamin Jepson Head Start ; 0933411</t>
  </si>
  <si>
    <t>New Haven (CT)  - Benjamin Jepson Magnet School ; 0931811</t>
  </si>
  <si>
    <t>New Haven (CT)  - Betsy Ross Arts Magnet School ; 0935511</t>
  </si>
  <si>
    <t>New Haven (CT)  - Bishop Woods Architecture and Design Magnet School ; 0934311</t>
  </si>
  <si>
    <t>New Haven (CT)  - Bishop Woods Self Contained Autism ; 0937911</t>
  </si>
  <si>
    <t>New Haven (CT)  - Booker T. Washington Academy ; 2950113</t>
  </si>
  <si>
    <t>New Haven (CT)  - Booker T. Washington Academy District ; 2950013</t>
  </si>
  <si>
    <t>New Haven (CT)  - Brennan Rogers School ; 0932111</t>
  </si>
  <si>
    <t>New Haven (CT)  - Brennan Rogers Self Contained Autism ; 0937211</t>
  </si>
  <si>
    <t>New Haven (CT)  - Celentano BioTech, Health and Medical Magnet School ; 0934811</t>
  </si>
  <si>
    <t>New Haven (CT)  - Celentano Self Contained ID ; 0937411</t>
  </si>
  <si>
    <t>New Haven (CT)  - Chapel Haven Schleifer Center, Inc. ; 0930661</t>
  </si>
  <si>
    <t>New Haven (CT)  - Chapel Haven Schleifer Center, Inc. ; 0930782</t>
  </si>
  <si>
    <t>New Haven (CT)  - Clinton Avenue School ; 0930611</t>
  </si>
  <si>
    <t>New Haven (CT)  - Clinton Self Contained ID ; 0937811</t>
  </si>
  <si>
    <t>New Haven (CT)  - Cold Spring School ; 0931621</t>
  </si>
  <si>
    <t>New Haven (CT)  - Common Ground High School ; 2686113</t>
  </si>
  <si>
    <t>New Haven (CT)  - Common Ground High School District ; 2680013</t>
  </si>
  <si>
    <t>New Haven (CT)  - Connecticut Mental Health Center ; 3370415</t>
  </si>
  <si>
    <t>New Haven (CT)  - Conte/West Hills Magnet School ; 0933111</t>
  </si>
  <si>
    <t>New Haven (CT)  - Cooperative High School - Inter-District Magnet ; 0936411</t>
  </si>
  <si>
    <t>New Haven (CT)  - Davis Academy for Arts &amp; Design Innovation ; 0930911</t>
  </si>
  <si>
    <t>New Haven (CT)  - Dr. Reginald Mayo Early Learning Center ; 0932711</t>
  </si>
  <si>
    <t>New Haven (CT)  - East Rock Community Magnet School ; 0934611</t>
  </si>
  <si>
    <t>New Haven (CT)  - East Rock Self Contained MD ; 0937511</t>
  </si>
  <si>
    <t>New Haven (CT)  - Edgewood School ; 0931211</t>
  </si>
  <si>
    <t>New Haven (CT)  - Elm City ; 0935121</t>
  </si>
  <si>
    <t>New Haven (CT)  - Elm City College Preparatory School ; 2890113</t>
  </si>
  <si>
    <t>New Haven (CT)  - Elm City College Preparatory School District ; 2890013</t>
  </si>
  <si>
    <t>New Haven (CT)  - Elm City Montessori School ; 2910113</t>
  </si>
  <si>
    <t>New Haven (CT)  - Elm City Montessori School District ; 2910013</t>
  </si>
  <si>
    <t>New Haven (CT)  - Fair Haven School ; 0931611</t>
  </si>
  <si>
    <t>New Haven (CT)  - Fair Haven Self Contained ID ; 0938711</t>
  </si>
  <si>
    <t>New Haven (CT)  - Family Academy of Multilingual Exploration ; 0934111</t>
  </si>
  <si>
    <t>New Haven (CT)  - Gateway Community College ; 5770038</t>
  </si>
  <si>
    <t>New Haven (CT)  - Gateway to College Program ; 0930110</t>
  </si>
  <si>
    <t>New Haven (CT)  - Hamden Transition Academy @ SCSU (AACPB) ; 0620611</t>
  </si>
  <si>
    <t>New Haven (CT)  - High School In The Community ; 0936611</t>
  </si>
  <si>
    <t>New Haven (CT)  - Highville Charter School ; 2860113</t>
  </si>
  <si>
    <t>New Haven (CT)  - Highville Charter School District ; 2860013</t>
  </si>
  <si>
    <t>New Haven (CT)  - Hill Central Music Academy ; 0930711</t>
  </si>
  <si>
    <t>New Haven (CT)  - Hill Regional Career High School ; 0936311</t>
  </si>
  <si>
    <t>New Haven (CT)  - Hopkins ; 0936121</t>
  </si>
  <si>
    <t>New Haven (CT)  - James Hillhouse High School ; 0936211</t>
  </si>
  <si>
    <t>New Haven (CT)  - James Hillhouse Self Contained MD ; 0930210</t>
  </si>
  <si>
    <t>New Haven (CT)  - John C. Daniels ; 0931311</t>
  </si>
  <si>
    <t>New Haven (CT)  - John S. Martinez Sea and Sky STEM School ; 0930811</t>
  </si>
  <si>
    <t>New Haven (CT)  - King/Robinson Magnet School ; 0933011</t>
  </si>
  <si>
    <t>New Haven (CT)  - Liberty Educational Service Center ; 0931921</t>
  </si>
  <si>
    <t>New Haven (CT)  - Lincoln Bassett Integrated PK ; 0930510</t>
  </si>
  <si>
    <t>New Haven (CT)  - Lincoln Bassett Self Contained ; 0930310</t>
  </si>
  <si>
    <t>New Haven (CT)  - Lincoln-Bassett School ; 0932011</t>
  </si>
  <si>
    <t>New Haven (CT)  - Mauro-Sheridan Magnet School ; 0931911</t>
  </si>
  <si>
    <t>New Haven (CT)  - Metropolitan Business Academy ; 0936011</t>
  </si>
  <si>
    <t>New Haven (CT)  - Nathan Hale School ; 0931411</t>
  </si>
  <si>
    <t>New Haven (CT)  - Nathan Hale Self Contained ID ; 0937711</t>
  </si>
  <si>
    <t>New Haven (CT)  - New Haven Academy ; 0937011</t>
  </si>
  <si>
    <t>New Haven (CT)  - New Haven Adult Education ; 0930117</t>
  </si>
  <si>
    <t>New Haven (CT)  - New Haven Correctional Center ; 3360915</t>
  </si>
  <si>
    <t>New Haven (CT)  - New Haven School District ; 0930011</t>
  </si>
  <si>
    <t>New Haven (CT)  - New Haven/LV ; 0930217</t>
  </si>
  <si>
    <t>New Haven (CT)  - Off-Campus Classroom Program (OCC) ; 0937311</t>
  </si>
  <si>
    <t>New Haven (CT)  - Passages ; 0930921</t>
  </si>
  <si>
    <t>New Haven (CT)  - Quinnipiac Real World Math STEM School ; 0933511</t>
  </si>
  <si>
    <t>New Haven (CT)  - Riverside Education Academy ; 0939111</t>
  </si>
  <si>
    <t>New Haven (CT)  - Roberto Clemente Leadership Academy for Global Awareness ; 0934211</t>
  </si>
  <si>
    <t>New Haven (CT)  - Ross/Woodward School ; 0931011</t>
  </si>
  <si>
    <t>New Haven (CT)  - Sacred Heart/Saint Peter ; 0930321</t>
  </si>
  <si>
    <t>New Haven (CT)  - Saint Brendan School ; 0930621</t>
  </si>
  <si>
    <t>New Haven (CT)  - Sound School ; 0936711</t>
  </si>
  <si>
    <t>New Haven (CT)  - Southern Connecticut State University ; 7030038</t>
  </si>
  <si>
    <t>New Haven (CT)  - St. Martin de Porres Academy-New Haven ; 0935021</t>
  </si>
  <si>
    <t>New Haven (CT)  - St. Thomas Day School ; 0931421</t>
  </si>
  <si>
    <t>New Haven (CT)  - Step Forward I/II &amp; HFASDP at Gateway Community College ; 1010182</t>
  </si>
  <si>
    <t>New Haven (CT)  - The Cheder New Haven ; 0931321</t>
  </si>
  <si>
    <t>New Haven (CT)  - The Foote School ; 0930121</t>
  </si>
  <si>
    <t>New Haven (CT)  - Truman School ; 0932911</t>
  </si>
  <si>
    <t>New Haven (CT)  - West Rock Authors Academy ; 0934911</t>
  </si>
  <si>
    <t>New Haven (CT)  - West Rock Integrated PK ; 0930410</t>
  </si>
  <si>
    <t>New Haven (CT)  - West Rock Self Contained Autism ; 0938411</t>
  </si>
  <si>
    <t>New Haven (CT)  - Wexler Grant Self Contained ; 0938611</t>
  </si>
  <si>
    <t>New Haven (CT)  - Wexler/Grant Community School ; 0933211</t>
  </si>
  <si>
    <t>New Haven (CT)  - Wilbur Cross High School ; 0936111</t>
  </si>
  <si>
    <t>New Haven (CT)  - Wilbur Cross Self Contained MD ; 0938511</t>
  </si>
  <si>
    <t>New Haven (CT)  - Worthington Hooker School ; 0933811</t>
  </si>
  <si>
    <t>New Haven (CT)  - Yale Child Study Center School ; 0931461</t>
  </si>
  <si>
    <t>New Haven (CT)  - Yeshiva Gedolah Rabbinical Institute of New England ; 0930821</t>
  </si>
  <si>
    <t>New London (CT)  - Academy of St. Therese ; 0951021</t>
  </si>
  <si>
    <t>New London (CT)  - Bennie Dover Jackson Middle School ; 0955111</t>
  </si>
  <si>
    <t>New London (CT)  - C.B. Jennings International Elementary Magnet ; 0950311</t>
  </si>
  <si>
    <t>New London (CT)  - Children's Learning Center at Mitchell College ; 0950621</t>
  </si>
  <si>
    <t>New London (CT)  - College Steps at Connecticut College ; 0950921</t>
  </si>
  <si>
    <t>New London (CT)  - Connecticut College Child Development Lab School ; 0950161</t>
  </si>
  <si>
    <t>New London (CT)  - Harbor Elementary School ; 0950611</t>
  </si>
  <si>
    <t>New London (CT)  - High Road School of New London Middle/High School ; 0950421</t>
  </si>
  <si>
    <t>New London (CT)  - Interdistrict School for Arts and Comm District ; 2650013</t>
  </si>
  <si>
    <t>New London (CT)  - Interdistrict School For Arts And Communication ; 2655113</t>
  </si>
  <si>
    <t>New London (CT)  - LEARN Diagnostic and Wellness Center ; 2451414</t>
  </si>
  <si>
    <t>New London (CT)  - Learn Intensive Program ; 2451114</t>
  </si>
  <si>
    <t>New London (CT)  - LEARN SAILS Program ; 2451614</t>
  </si>
  <si>
    <t>New London (CT)  - Nathan Hale Arts Magnet School ; 0950911</t>
  </si>
  <si>
    <t>New London (CT)  - New London Adult Education ; 0950117</t>
  </si>
  <si>
    <t>New London (CT)  - New London High School ; 0956111</t>
  </si>
  <si>
    <t>New London (CT)  - New London School District ; 0950011</t>
  </si>
  <si>
    <t>New London (CT)  - New London Visual and Performing Arts Magnet School ; 0951411</t>
  </si>
  <si>
    <t>New London (CT)  - Preschool Program at B.P. Learned Mission ; 0951111</t>
  </si>
  <si>
    <t>New London (CT)  - Regional Multicultural Magnet School ; 2450114</t>
  </si>
  <si>
    <t>New London (CT)  - Science and Technology Magnet School of Southeastern Connecticut ; 0951311</t>
  </si>
  <si>
    <t>New London (CT)  - Sharp Training, Inc. ; 0950282</t>
  </si>
  <si>
    <t>New London (CT)  - St. Joseph-New London ; 0950221</t>
  </si>
  <si>
    <t>New London (CT)  - Thames Academy, Mitchell College ; 0950482</t>
  </si>
  <si>
    <t>New London (CT)  - The Lighthouse Voc-Ed Center Inc. - Community Campus ; 0590382</t>
  </si>
  <si>
    <t>New London (CT)  - The Williams School ; 0956121</t>
  </si>
  <si>
    <t>New London (CT)  - U. S. Coast Guard Academy ; 6000038</t>
  </si>
  <si>
    <t>New London (CT)  - Winthrop STEM Elementary Magnet School ; 0950811</t>
  </si>
  <si>
    <t>New Marlborough (MA)  - Kolburne School ; 8255261</t>
  </si>
  <si>
    <t>New Milford (CT)  - Canterbury School ; 0966121</t>
  </si>
  <si>
    <t>New Milford (CT)  - Faith Preparatory School ; 0960921</t>
  </si>
  <si>
    <t>New Milford (CT)  - Grace Christian Academy ; 0960121</t>
  </si>
  <si>
    <t>New Milford (CT)  - Hill And Plain School ; 0960511</t>
  </si>
  <si>
    <t>New Milford (CT)  - Litchfield Hills Transition Center ; 0969011</t>
  </si>
  <si>
    <t>New Milford (CT)  - New Milford Adult Education ; 0960117</t>
  </si>
  <si>
    <t>New Milford (CT)  - New Milford High School ; 0966111</t>
  </si>
  <si>
    <t>New Milford (CT)  - New Milford Public Schools Expulsion Program ; 0960111</t>
  </si>
  <si>
    <t>New Milford (CT)  - New Milford School District ; 0960011</t>
  </si>
  <si>
    <t>New Milford (CT)  - Northville Elementary School ; 0960811</t>
  </si>
  <si>
    <t>New Milford (CT)  - Sarah Noble Intermediate School ; 0960911</t>
  </si>
  <si>
    <t>New Milford (CT)  - Schaghticoke Middle School ; 0965211</t>
  </si>
  <si>
    <t>New Preston (CT)  - Washington Montessori School ; 1500121</t>
  </si>
  <si>
    <t>New York (NY)  - The Keswell School ; 8360821</t>
  </si>
  <si>
    <t>Newington (CT)  - Anna Reynolds School ; 0940611</t>
  </si>
  <si>
    <t>Newington (CT)  - Elizabeth Green School ; 0940211</t>
  </si>
  <si>
    <t>Newington (CT)  - Emmanuel Christian Academy ; 0940221</t>
  </si>
  <si>
    <t>Newington (CT)  - John Paterson School ; 0940811</t>
  </si>
  <si>
    <t>Newington (CT)  - John Wallace Middle School ; 0945311</t>
  </si>
  <si>
    <t>Newington (CT)  - Martin Kellogg Middle School ; 0945111</t>
  </si>
  <si>
    <t>Newington (CT)  - Newington Adult Education ; 0940117</t>
  </si>
  <si>
    <t>Newington (CT)  - Newington High School ; 0946111</t>
  </si>
  <si>
    <t>Newington (CT)  - Newington School District ; 0940011</t>
  </si>
  <si>
    <t>Newington (CT)  - Ruth Chaffee School ; 0940711</t>
  </si>
  <si>
    <t>Newport News (VA)  - Keystone Academy ; 8510561</t>
  </si>
  <si>
    <t>Newtown (CT)  - Fraser Woods Montessori School ; 0970121</t>
  </si>
  <si>
    <t>Newtown (CT)  - Garner Correctional Institution ; 3361915</t>
  </si>
  <si>
    <t>Newtown (CT)  - Hawley Elementary School ; 0970111</t>
  </si>
  <si>
    <t>Newtown (CT)  - Head O'Meadow Elementary School ; 0970411</t>
  </si>
  <si>
    <t>Newtown (CT)  - Housatonic Valley Waldorf School ; 0970221</t>
  </si>
  <si>
    <t>Newtown (CT)  - Middle Gate Elementary School ; 0970311</t>
  </si>
  <si>
    <t>Newtown (CT)  - Newtown Community Partnership ; 0970611</t>
  </si>
  <si>
    <t>Newtown (CT)  - Newtown Middle School ; 0975111</t>
  </si>
  <si>
    <t>Newtown (CT)  - Newtown School District ; 0970011</t>
  </si>
  <si>
    <t>Newtown (CT)  - Program for Adaptive Learning ; 0970811</t>
  </si>
  <si>
    <t>Newtown (CT)  - Reaching Independence through Structured Education ; 0970711</t>
  </si>
  <si>
    <t>Newtown (CT)  - Reed Intermediate School ; 0970511</t>
  </si>
  <si>
    <t>Newtown (CT)  - St. Rose of Lima ; 0975121</t>
  </si>
  <si>
    <t>Niantic (CT)  - Abilities in Motion (AIM) Program ; 0450511</t>
  </si>
  <si>
    <t>Niantic (CT)  - East Lyme Middle School ; 0455111</t>
  </si>
  <si>
    <t>Niantic (CT)  - Integrated Preschool ; 0458011</t>
  </si>
  <si>
    <t>Niantic (CT)  - Lillie B. Haynes School ; 0450411</t>
  </si>
  <si>
    <t>Niantic (CT)  - Niantic Center School ; 0450211</t>
  </si>
  <si>
    <t>Niantic (CT)  - The Light House on Main St ; 0450161</t>
  </si>
  <si>
    <t>Niantic (CT)  - The Light House on Pennsylvania Ave ; 0450261</t>
  </si>
  <si>
    <t>Niantic (CT)  - The Lighthouse Voc-Ed Center Inc. - Life Campus ; 0450282</t>
  </si>
  <si>
    <t>Niantic (CT)  - York Correctional Institution ; 3362515</t>
  </si>
  <si>
    <t>Norfolk (CT)  - Botelle Elementary School ; 0980111</t>
  </si>
  <si>
    <t>Norfolk (CT)  - Norfolk School District ; 0980011</t>
  </si>
  <si>
    <t>North Branford (CT)  - Jerome Harrison School ; 0990411</t>
  </si>
  <si>
    <t>North Branford (CT)  - North Branford High School ; 0996111</t>
  </si>
  <si>
    <t>North Branford (CT)  - North Branford Intermediate School ; 0995111</t>
  </si>
  <si>
    <t>North Brookfield (MA)  - Valley View School ; 8250521</t>
  </si>
  <si>
    <t>North Canaan (CT)  - North Canaan Elementary School ; 1000111</t>
  </si>
  <si>
    <t>North Franklin (CT)  - Franklin Elementary School ; 0530111</t>
  </si>
  <si>
    <t>North Franklin (CT)  - Franklin School District ; 0530011</t>
  </si>
  <si>
    <t>North Grosvenor Dale (CT)  - Bradley School-Windham County ; 1410221</t>
  </si>
  <si>
    <t>North Grosvenor Dale (CT)  - Thompson School District ; 1410011</t>
  </si>
  <si>
    <t>North Grosvenordale (CT)  - Mary R. Fisher Elementary School ; 1410111</t>
  </si>
  <si>
    <t>North Grosvenordale (CT)  - Thompson Middle School ; 1415111</t>
  </si>
  <si>
    <t>North Grosvenordale (CT)  - Tourtellotte Memorial High School ; 1416111</t>
  </si>
  <si>
    <t>North Haven (CT)  - ACES Mill Elementary School ; 2440214</t>
  </si>
  <si>
    <t>North Haven (CT)  - Area Cooperative Educational Services ; 2440014</t>
  </si>
  <si>
    <t>North Haven (CT)  - Behavioral Management, LLC ; 0700182</t>
  </si>
  <si>
    <t>North Haven (CT)  - Cheshire Quinnipiac University Transition Collaborative ; 0250311</t>
  </si>
  <si>
    <t>North Haven (CT)  - Clintonville Elementary School ; 1010811</t>
  </si>
  <si>
    <t>North Haven (CT)  - Elizabeth Ives School for Special Children ; 1010161</t>
  </si>
  <si>
    <t>North Haven (CT)  - Green Acres Elementary School ; 1010711</t>
  </si>
  <si>
    <t>North Haven (CT)  - Montowese Elementary School ; 1010211</t>
  </si>
  <si>
    <t>North Haven (CT)  - North Haven High School ; 1016111</t>
  </si>
  <si>
    <t>North Haven (CT)  - North Haven Middle School ; 1015211</t>
  </si>
  <si>
    <t>North Haven (CT)  - North Haven School District ; 1010011</t>
  </si>
  <si>
    <t>North Haven (CT)  - North Haven Transition Partnership ; 1010111</t>
  </si>
  <si>
    <t>North Haven (CT)  - Ridge Road Elementary School ; 1010311</t>
  </si>
  <si>
    <t>North Haven (CT)  - SARAH in Action - North Haven ; 1010121</t>
  </si>
  <si>
    <t>North Haven (CT)  - Village School ; 2449514</t>
  </si>
  <si>
    <t>North Haven (CT)  - Wintergreen Interdistrict  Magnet School ; 2440314</t>
  </si>
  <si>
    <t>North Salem (NY)  - Westchester Exceptional Children ; 8363461</t>
  </si>
  <si>
    <t>North Stonington (CT)  - Cornerstone Baptist Academy ; 1020221</t>
  </si>
  <si>
    <t>North Stonington (CT)  - North Stonington Christian Academy ; 1020121</t>
  </si>
  <si>
    <t>North Stonington (CT)  - North Stonington Elementary School ; 1020111</t>
  </si>
  <si>
    <t>North Stonington (CT)  - North Stonington School District ; 1020011</t>
  </si>
  <si>
    <t>North Stonington (CT)  - Wheeler High School ; 1026111</t>
  </si>
  <si>
    <t>North Windham (CT)  - Charles H. Barrows STEM Academy ; 1630411</t>
  </si>
  <si>
    <t>North Windham (CT)  - North Windham School ; 1630311</t>
  </si>
  <si>
    <t>Northfield (CT)  - Litchfield Montessori School ; 0740221</t>
  </si>
  <si>
    <t>Northfield (NH)  - Spaulding Youth Center ; 8330561</t>
  </si>
  <si>
    <t>Northford (CT)  - Center for Autism Spectrum and Development Disorders ; 2449614</t>
  </si>
  <si>
    <t>Northford (CT)  - North Branford School District ; 0990011</t>
  </si>
  <si>
    <t>Northford (CT)  - School to Work Program ; 0999011</t>
  </si>
  <si>
    <t>Northford (CT)  - Totoket Valley Elementary School ; 0990611</t>
  </si>
  <si>
    <t>Norwalk (CT)  - Abilis, Inc. - LEAP/Norwalk ; 1030321</t>
  </si>
  <si>
    <t>Norwalk (CT)  - All Saints Catholic School ; 1036121</t>
  </si>
  <si>
    <t>Norwalk (CT)  - Anchor Academy ; 1030121</t>
  </si>
  <si>
    <t>Norwalk (CT)  - Brien McMahon High School ; 1036211</t>
  </si>
  <si>
    <t>Norwalk (CT)  - Brookside Elementary School ; 1030211</t>
  </si>
  <si>
    <t>Norwalk (CT)  - Center for Global Studies ; 1030511</t>
  </si>
  <si>
    <t>Norwalk (CT)  - College Steps at Norwalk Community College ; 1030221</t>
  </si>
  <si>
    <t>Norwalk (CT)  - Columbus Magnet School ; 1030311</t>
  </si>
  <si>
    <t>Norwalk (CT)  - Cranbury Elementary School ; 1030411</t>
  </si>
  <si>
    <t>Norwalk (CT)  - Fox Run Elementary School ; 1032011</t>
  </si>
  <si>
    <t>Norwalk (CT)  - High Road School of Fairfield County ; 1036261</t>
  </si>
  <si>
    <t>Norwalk (CT)  - Jefferson Elementary School ; 1030711</t>
  </si>
  <si>
    <t>Norwalk (CT)  - Kendall Elementary School ; 1030811</t>
  </si>
  <si>
    <t>Norwalk (CT)  - Marvin Elementary School ; 1032211</t>
  </si>
  <si>
    <t>Norwalk (CT)  - Naramake Elementary School ; 1032111</t>
  </si>
  <si>
    <t>Norwalk (CT)  - Nathan Hale Middle School ; 1035211</t>
  </si>
  <si>
    <t>Norwalk (CT)  - Norwalk 18-21 Next Steps (NNS) ; 1031111</t>
  </si>
  <si>
    <t>Norwalk (CT)  - Norwalk 18-21 Project SEARCH ; 1030611</t>
  </si>
  <si>
    <t>Norwalk (CT)  - Norwalk Adult Education ; 1030117</t>
  </si>
  <si>
    <t>Norwalk (CT)  - Norwalk Alternative Opportunity Program ; 1031011</t>
  </si>
  <si>
    <t>Norwalk (CT)  - Norwalk Community College ; 5830038</t>
  </si>
  <si>
    <t>Norwalk (CT)  - Norwalk Early Childhood Center ; 1030111</t>
  </si>
  <si>
    <t>Norwalk (CT)  - Norwalk High School ; 1036111</t>
  </si>
  <si>
    <t>Norwalk (CT)  - Norwalk School District ; 1030011</t>
  </si>
  <si>
    <t>Norwalk (CT)  - Ponus Ridge Middle School ; 1035311</t>
  </si>
  <si>
    <t>Norwalk (CT)  - P-TECH Norwalk ; 1030911</t>
  </si>
  <si>
    <t>Norwalk (CT)  - Roton Middle School ; 1035511</t>
  </si>
  <si>
    <t>Norwalk (CT)  - Rowayton School ; 1031311</t>
  </si>
  <si>
    <t>Norwalk (CT)  - Side By Side Charter School ; 2700113</t>
  </si>
  <si>
    <t>Norwalk (CT)  - Side By Side Charter School District ; 2700013</t>
  </si>
  <si>
    <t>Norwalk (CT)  - Silvermine Dual Language Magnet School ; 1032311</t>
  </si>
  <si>
    <t>Norwalk (CT)  - Star Rubino Center for Infant and Child Development Services ; 1030521</t>
  </si>
  <si>
    <t>Norwalk (CT)  - Tracey Magnet School ; 1031411</t>
  </si>
  <si>
    <t>Norwalk (CT)  - West Rocks Middle School ; 1035411</t>
  </si>
  <si>
    <t>Norwalk (CT)  - Winston Preparatory School ; 1030721</t>
  </si>
  <si>
    <t>Norwalk (CT)  - Wolfpit School ; 1032411</t>
  </si>
  <si>
    <t>Norwich (CT)  - Alternative Pathways to Success ; 9010322</t>
  </si>
  <si>
    <t>Norwich (CT)  - Bishop School Early Learning Center ; 1040111</t>
  </si>
  <si>
    <t>Norwich (CT)  - Case Street Early Learning Center at DTZ ; 1040211</t>
  </si>
  <si>
    <t>Norwich (CT)  - Easter Seals Capitol Region and Eastern Connecticut - Norwich ; 1040382</t>
  </si>
  <si>
    <t>Norwich (CT)  - Guide, Inc. ; 1040282</t>
  </si>
  <si>
    <t>Norwich (CT)  - Hickory Street School ; 1040921</t>
  </si>
  <si>
    <t>Norwich (CT)  - Integrated Day Charter School ; 2640113</t>
  </si>
  <si>
    <t>Norwich (CT)  - Integrated Day Charter School District ; 2640013</t>
  </si>
  <si>
    <t>Norwich (CT)  - John B. Stanton School ; 1041411</t>
  </si>
  <si>
    <t>Norwich (CT)  - Kelly STEAM Magnet Middle School ; 1045111</t>
  </si>
  <si>
    <t>Norwich (CT)  - Montessori Discovery School ; 1040821</t>
  </si>
  <si>
    <t>Norwich (CT)  - Moriarty Magnet School ; 1042011</t>
  </si>
  <si>
    <t>Norwich (CT)  - Natchaug Hospital School Joshua Center Thames Valley CDT ; 1040721</t>
  </si>
  <si>
    <t>Norwich (CT)  - Night School ; 9010222</t>
  </si>
  <si>
    <t>Norwich (CT)  - Norwich Adult Education ; 1040117</t>
  </si>
  <si>
    <t>Norwich (CT)  - Norwich Free Academy ; 9016122</t>
  </si>
  <si>
    <t>Norwich (CT)  - Norwich Free Academy District ; 9010022</t>
  </si>
  <si>
    <t>Norwich (CT)  - Norwich School District ; 1040011</t>
  </si>
  <si>
    <t>Norwich (CT)  - Norwich Technical High School ; 9002016</t>
  </si>
  <si>
    <t>Norwich (CT)  - Samuel Huntington School ; 1040811</t>
  </si>
  <si>
    <t>Norwich (CT)  - Southeast Mental Health Authority ; 3370715</t>
  </si>
  <si>
    <t>Norwich (CT)  - Special Needs Program @ Mahan ; 1040511</t>
  </si>
  <si>
    <t>Norwich (CT)  - St. Patrick Cathedral School ; 1040221</t>
  </si>
  <si>
    <t>Norwich (CT)  - Stanton Special Learning Center ; 1040911</t>
  </si>
  <si>
    <t>Norwich (CT)  - Strive Autism Program @ Huntington ; 1040411</t>
  </si>
  <si>
    <t>Norwich (CT)  - STRIVE Program @ Case ; 1041311</t>
  </si>
  <si>
    <t>Norwich (CT)  - Strive Program @ Kelly ; 1041111</t>
  </si>
  <si>
    <t>Norwich (CT)  - Strive Program @ Stanton ; 1041211</t>
  </si>
  <si>
    <t>Norwich (CT)  - Teachers' Memorial Global Studies Magnet Middle School ; 1045211</t>
  </si>
  <si>
    <t>Norwich (CT)  - Thomas W. Mahan School ; 1041711</t>
  </si>
  <si>
    <t>Norwich (CT)  - Three Rivers Community College ; 5860038</t>
  </si>
  <si>
    <t>Norwich (CT)  - Three Rivers Middle College Magnet School ; 2456214</t>
  </si>
  <si>
    <t>Norwich (CT)  - Transition Academy ; 1041011</t>
  </si>
  <si>
    <t>Norwich (CT)  - Uncas Elementary School ; 1041911</t>
  </si>
  <si>
    <t>Norwich (CT)  - Veterans' Memorial School ; 1041811</t>
  </si>
  <si>
    <t>Norwich (CT)  - Virtual Learning Academy ; 1049211</t>
  </si>
  <si>
    <t>Norwich (CT)  - Whole Life, Inc. ; 0951121</t>
  </si>
  <si>
    <t>Norwich (CT)  - Wildwood Christian ; 1040621</t>
  </si>
  <si>
    <t>Oakdale (CT)  - Dr. Charles E. Murphy School ; 0860711</t>
  </si>
  <si>
    <t>Oakdale (CT)  - Leonard J. Tyl Middle School ; 0865111</t>
  </si>
  <si>
    <t>Oakdale (CT)  - Montville High School ; 0866111</t>
  </si>
  <si>
    <t>Oakdale (CT)  - Montville School District ; 0860011</t>
  </si>
  <si>
    <t>Oakdale (CT)  - Montville Transition and Vocational Training Academy ; 0860611</t>
  </si>
  <si>
    <t>Oakdale (CT)  - Oakdale School ; 0860511</t>
  </si>
  <si>
    <t>Oakdale (CT)  - Pre School Program ; 0860311</t>
  </si>
  <si>
    <t>Oakdale (CT)  - St. Thomas More ; 0866121</t>
  </si>
  <si>
    <t>Oakville (CT)  - John Trumbull Primary School ; 1530211</t>
  </si>
  <si>
    <t>Oakville (CT)  - New Covenant School ; 1530421</t>
  </si>
  <si>
    <t>Oakville (CT)  - Polk School ; 1530411</t>
  </si>
  <si>
    <t>Oakville (CT)  - St. Mary Magdalen ; 1535121</t>
  </si>
  <si>
    <t>Oakville (CT)  - Swift Middle School ; 1535111</t>
  </si>
  <si>
    <t>Old Greenwich (CT)  - Old Greenwich School ; 0570911</t>
  </si>
  <si>
    <t>Old Lyme (CT)  - Alternative Program ; 2180412</t>
  </si>
  <si>
    <t>Old Lyme (CT)  - Center School ; 2180312</t>
  </si>
  <si>
    <t>Old Lyme (CT)  - Learn ; 2450014</t>
  </si>
  <si>
    <t>Old Lyme (CT)  - Lyme-Old Lyme High School ; 2186112</t>
  </si>
  <si>
    <t>Old Lyme (CT)  - Lyme-Old Lyme Middle School ; 2185112</t>
  </si>
  <si>
    <t>Old Lyme (CT)  - Mile Creek School ; 2180212</t>
  </si>
  <si>
    <t>Old Lyme (CT)  - Regional School District 18 ; 2180012</t>
  </si>
  <si>
    <t>Old Lyme (CT)  - Southeastern Employment Services, LLC (SES) ; 0500182</t>
  </si>
  <si>
    <t>Old Saybrook (CT)  - Kathleen E. Goodwin School ; 1060211</t>
  </si>
  <si>
    <t>Old Saybrook (CT)  - Natchaug Hospital School CDT-Shoreline ; 1060161</t>
  </si>
  <si>
    <t>Old Saybrook (CT)  - Old Saybrook Middle School ; 1065211</t>
  </si>
  <si>
    <t>Old Saybrook (CT)  - Old Saybrook School District ; 1060011</t>
  </si>
  <si>
    <t>Old Saybrook (CT)  - Old Saybrook Senior High School ; 1066111</t>
  </si>
  <si>
    <t>Old Saybrook (CT)  - St. John Catholic School ; 1060121</t>
  </si>
  <si>
    <t>Old Saybrook (CT)  - The Children's Tree Montessori School Inc. ; 1060221</t>
  </si>
  <si>
    <t>Old Saybrook (CT)  - United Cerebral Palsy of Eastern CT - Old Saybrook ; 1060182</t>
  </si>
  <si>
    <t>Orange (CT)  - Amity Middle School: Orange ; 2055212</t>
  </si>
  <si>
    <t>Orange (CT)  - Hope Academy ; 1075061</t>
  </si>
  <si>
    <t>Orange (CT)  - Mary L. Tracy School ; 1070211</t>
  </si>
  <si>
    <t>Orange (CT)  - Milestones Behavioral Services-Orange ; 0840461</t>
  </si>
  <si>
    <t>Orange (CT)  - Orange School District ; 1070011</t>
  </si>
  <si>
    <t>Orange (CT)  - Peck Place School ; 1070511</t>
  </si>
  <si>
    <t>Orange (CT)  - Race Brook School ; 1070311</t>
  </si>
  <si>
    <t>Orange (CT)  - Southern Connecticut Hebrew Academy ; 1076221</t>
  </si>
  <si>
    <t>Orange (CT)  - The Foundation School-Orange ; 1070161</t>
  </si>
  <si>
    <t>Orange (CT)  - Turkey Hill School ; 1070411</t>
  </si>
  <si>
    <t>Orefield (PA)  - KidsPeace Orchard Hills Campus ; 8420321</t>
  </si>
  <si>
    <t>Orem (UT)  - Telos Program ; 8490621</t>
  </si>
  <si>
    <t>Orlando (FL)  - Devereaux Florida ; 8120861</t>
  </si>
  <si>
    <t>Oxford (MA)  - Alfred M. Chaffee School ; 8251611</t>
  </si>
  <si>
    <t>Oxford (CT)  - Community Explorations ; 1080511</t>
  </si>
  <si>
    <t>Oxford (CT)  - Connections Alternative Learning Center ; 1080411</t>
  </si>
  <si>
    <t>Oxford (CT)  - Oxford Center School ; 1080111</t>
  </si>
  <si>
    <t>Oxford (CT)  - Oxford High School ; 1086011</t>
  </si>
  <si>
    <t>Oxford (CT)  - Oxford Middle School ; 1085111</t>
  </si>
  <si>
    <t>Oxford (CT)  - Oxford School District ; 1080011</t>
  </si>
  <si>
    <t>Oxford (MA)  - Project COFFEE - Oxford Public Schools ; 8250111</t>
  </si>
  <si>
    <t>Oxford (CT)  - Quaker Farms School ; 1080311</t>
  </si>
  <si>
    <t>Pawcatuck (CT)  - Community Classroom ; 1370811</t>
  </si>
  <si>
    <t>Pawcatuck (CT)  - SAILS ; 1370711</t>
  </si>
  <si>
    <t>Pawcatuck (CT)  - St. Michael School ; 1370221</t>
  </si>
  <si>
    <t>Pawcatuck (CT)  - Stonington High School ; 1376111</t>
  </si>
  <si>
    <t>Pawcatuck (CT)  - Stonington School District ; 1370011</t>
  </si>
  <si>
    <t>Pawcatuck (CT)  - The Learning Annex ; 1370911</t>
  </si>
  <si>
    <t>Pawcatuck (CT)  - West Vine Street School ; 1370611</t>
  </si>
  <si>
    <t>Pike (NH)  - Becket Family of Services-East Haverhill Academy ; 8330221</t>
  </si>
  <si>
    <t>Pike (NH)  - Oliverian School ; 8330321</t>
  </si>
  <si>
    <t>Plainfield (CT)  - Early Childhood Center ; 1098011</t>
  </si>
  <si>
    <t>Plainfield (CT)  - Plainfield Central School ; 1095111</t>
  </si>
  <si>
    <t>Plainfield (CT)  - Plainfield Memorial School ; 1090311</t>
  </si>
  <si>
    <t>Plainfield (CT)  - Plainfield School District ; 1090011</t>
  </si>
  <si>
    <t>Plainfield (CT)  - Seabird Enterprises - The Victorian Restaurant and Village Bakery ; 1090221</t>
  </si>
  <si>
    <t>Plainfield (CT)  - Shepard Hill Elementary School ; 1090411</t>
  </si>
  <si>
    <t>Plainville (CT)  - Frank T. Wheeler School ; 1100411</t>
  </si>
  <si>
    <t>Plainville (CT)  - Linden Street School ; 1100211</t>
  </si>
  <si>
    <t>Plainville (CT)  - Louis Toffolon School ; 1100511</t>
  </si>
  <si>
    <t>Plainville (CT)  - Middle School of Plainville ; 1105211</t>
  </si>
  <si>
    <t>Plainville (CT)  - Northwest Village School/Wheeler Clinic ; 1100261</t>
  </si>
  <si>
    <t>Plainville (CT)  - Oak Hill School at Middle School of Plainville ; 1105261</t>
  </si>
  <si>
    <t>Plainville (CT)  - Plainville Adult Education ; 1100117</t>
  </si>
  <si>
    <t>Plainville (CT)  - Plainville High School ; 1106111</t>
  </si>
  <si>
    <t>Plainville (CT)  - Plainville School District ; 1100011</t>
  </si>
  <si>
    <t>Plainville (CT)  - Plainville Transition Program ; 1100111</t>
  </si>
  <si>
    <t>Plantsville (CT)  - EASE ; 1310511</t>
  </si>
  <si>
    <t>Plantsville (CT)  - John F. Kennedy Middle School ; 1315311</t>
  </si>
  <si>
    <t>Plantsville (CT)  - South End Elementary School ; 1310711</t>
  </si>
  <si>
    <t>Plantsville (CT)  - Southington Public Schools Preschool Program ; 1312111</t>
  </si>
  <si>
    <t>Plantsville (CT)  - Strong Elementary School ; 1310811</t>
  </si>
  <si>
    <t>Pleasantville (NY)  - Mount Pleasant Cottage School ; 8361921</t>
  </si>
  <si>
    <t>Plymouth (CT)  - Plymouth Center School ; 1110211</t>
  </si>
  <si>
    <t>Poland Springs (ME)  - ELAN ; 8230261</t>
  </si>
  <si>
    <t>Pomfret (CT)  - Pomfret School ; 1126121</t>
  </si>
  <si>
    <t>Pomfret (CT)  - Rectory School ; 1125121</t>
  </si>
  <si>
    <t>Pomfret Center (CT)  - Pomfret Community School ; 1120111</t>
  </si>
  <si>
    <t>Pomfret Center (CT)  - Pomfret School District ; 1120011</t>
  </si>
  <si>
    <t>Portland (CT)  - Brownstone Intermediate School ; 1130511</t>
  </si>
  <si>
    <t>Portland (CT)  - Gildersleeve School ; 1130411</t>
  </si>
  <si>
    <t>Portland (CT)  - Oak Hill School at Portland ; 1130121</t>
  </si>
  <si>
    <t>Portland (CT)  - Portland High School ; 1136111</t>
  </si>
  <si>
    <t>Portland (CT)  - Portland Middle School ; 1135111</t>
  </si>
  <si>
    <t>Portland (CT)  - Portland School District ; 1130011</t>
  </si>
  <si>
    <t>Portland (ME)  - Spurwink School - Cummings ; 8230961</t>
  </si>
  <si>
    <t>Portland (CT)  - Valley View School ; 1130211</t>
  </si>
  <si>
    <t>Portsmouth (VA)  - Pines Residential Treatment Center - Brighton Campus ; 8510661</t>
  </si>
  <si>
    <t>Portsmouth (VA)  - Pines Residential Treatment Center - Crawford Campus ; 8510361</t>
  </si>
  <si>
    <t>Preston (CT)  - Preston Plains School ; 1145111</t>
  </si>
  <si>
    <t>Preston (CT)  - Preston School District ; 1140011</t>
  </si>
  <si>
    <t>Preston (CT)  - Preston Veterans' Memorial School ; 1140411</t>
  </si>
  <si>
    <t>Prides Crossing (MA)  - Landmark School, Inc. ; 8251961</t>
  </si>
  <si>
    <t>Prospect (CT)  - Long River Middle School ; 2165112</t>
  </si>
  <si>
    <t>Prospect (CT)  - Prospect Elementary School ; 2160512</t>
  </si>
  <si>
    <t>Prospect (CT)  - Regional School District 16 ; 2160012</t>
  </si>
  <si>
    <t>Prospect (CT)  - WRHS Alternative Education Program ; 2160412</t>
  </si>
  <si>
    <t>Providence (RI)  - CITE Inc./Program ; 8440421</t>
  </si>
  <si>
    <t>Providence (RI)  - Groden Center ; 8440161</t>
  </si>
  <si>
    <t>Providence (RI)  - Meeting Street School ; 8440761</t>
  </si>
  <si>
    <t>Providence (RI)  - Mount Pleasant Academy ; 8440561</t>
  </si>
  <si>
    <t>Providence (RI)  - RI School for the Deaf ; 8440721</t>
  </si>
  <si>
    <t>Providence (RI)  - The Wheeler School ; 8440321</t>
  </si>
  <si>
    <t>Putnam (CT)  - Helping Hands ; 1169011</t>
  </si>
  <si>
    <t>Putnam (CT)  - Putnam Elementary School ; 1160311</t>
  </si>
  <si>
    <t>Putnam (CT)  - Putnam High School ; 1166111</t>
  </si>
  <si>
    <t>Putnam (CT)  - Putnam Middle School ; 1165111</t>
  </si>
  <si>
    <t>Putnam (CT)  - Putnam School District ; 1160011</t>
  </si>
  <si>
    <t>Putnam (CT)  - Putnam Science Academy ; 1166021</t>
  </si>
  <si>
    <t>Quaker Hill (CT)  - Autism Class ; 1521111</t>
  </si>
  <si>
    <t>Quaker Hill (CT)  - Quaker Hill Elementary School ; 1520711</t>
  </si>
  <si>
    <t>Quaker Hill (CT)  - United Cerebral Palsey of Eastern CT - Quaker Hill ; 1520282</t>
  </si>
  <si>
    <t>Quaker Hill (CT)  - Waterford Country School ; 1520161</t>
  </si>
  <si>
    <t>Randolph (MA)  - Boston Higashi School, Inc. ; 8250261</t>
  </si>
  <si>
    <t>Randolph (MA)  - May Institute Randolph ; 8255961</t>
  </si>
  <si>
    <t>Redding (CT)  - Joel Barlow High School ; 2096112</t>
  </si>
  <si>
    <t>Redding (CT)  - John Read Middle School ; 1175111</t>
  </si>
  <si>
    <t>Redding (CT)  - Redding Elementary School ; 1170111</t>
  </si>
  <si>
    <t>Ridgefield (CT)  - Abilis, Inc. - LEAP/Ridgefield ; 1180321</t>
  </si>
  <si>
    <t>Ridgefield (CT)  - Alternative High School ; 1188011</t>
  </si>
  <si>
    <t>Ridgefield (CT)  - Barlow Mountain Elementary School ; 1180811</t>
  </si>
  <si>
    <t>Ridgefield (CT)  - Branchville Elementary School ; 1180611</t>
  </si>
  <si>
    <t>Ridgefield (CT)  - District Program BMES ; 1180111</t>
  </si>
  <si>
    <t>Ridgefield (CT)  - District Program ERMS ; 1181011</t>
  </si>
  <si>
    <t>Ridgefield (CT)  - District Program FES ; 1181211</t>
  </si>
  <si>
    <t>Ridgefield (CT)  - District Program RES ; 1180711</t>
  </si>
  <si>
    <t>Ridgefield (CT)  - District Program RHS ; 1181311</t>
  </si>
  <si>
    <t>Ridgefield (CT)  - District Program SES ; 1180911</t>
  </si>
  <si>
    <t>Ridgefield (CT)  - District Program SRMS ; 1181111</t>
  </si>
  <si>
    <t>Ridgefield (CT)  - East Ridge Middle School ; 1185111</t>
  </si>
  <si>
    <t>Ridgefield (CT)  - Farmingville Elementary School ; 1180411</t>
  </si>
  <si>
    <t>Ridgefield (CT)  - Journey to Learn ; 1180421</t>
  </si>
  <si>
    <t>Ridgefield (CT)  - Maimonides ; 1180621</t>
  </si>
  <si>
    <t>Ridgefield (CT)  - Ridgebury Elementary School ; 1180311</t>
  </si>
  <si>
    <t>Ridgefield (CT)  - Ridgefield 18-21 Transition Program ; 1189011</t>
  </si>
  <si>
    <t>Ridgefield (CT)  - Ridgefield Academy ; 1180221</t>
  </si>
  <si>
    <t>Ridgefield (CT)  - Ridgefield High School ; 1186111</t>
  </si>
  <si>
    <t>Ridgefield (CT)  - Ridgefield School District ; 1180011</t>
  </si>
  <si>
    <t>Ridgefield (CT)  - Scotland Elementary School ; 1180511</t>
  </si>
  <si>
    <t>Ridgefield (CT)  - Scotts Ridge Middle School ; 1185211</t>
  </si>
  <si>
    <t>Ridgefield (CT)  - St. Mary School - Ridgefield ; 1180121</t>
  </si>
  <si>
    <t>Ridgefield (CT)  - Veterans Park Elementary School ; 1180211</t>
  </si>
  <si>
    <t>Riverside (CT)  - Community Connections ; 0571211</t>
  </si>
  <si>
    <t>Riverside (CT)  - Eastern Middle School ; 0575211</t>
  </si>
  <si>
    <t>Riverside (CT)  - International School At Dundee ; 0571311</t>
  </si>
  <si>
    <t>Riverside (CT)  - North Mianus School ; 0570711</t>
  </si>
  <si>
    <t>Riverside (CT)  - Riverside School ; 0571011</t>
  </si>
  <si>
    <t>Riverside (CT)  - Windrose ; 0571511</t>
  </si>
  <si>
    <t>Rockville (CT)  - Maple Street School ; 1460211</t>
  </si>
  <si>
    <t>Rockville (CT)  - Next Step Program ; 1469011</t>
  </si>
  <si>
    <t>Rockville (CT)  - Northeast School ; 1460311</t>
  </si>
  <si>
    <t>Rocky Hill (CT)  - Academy of Aerospace and Engineering Elementary ; 2410714</t>
  </si>
  <si>
    <t>Rocky Hill (CT)  - Albert D. Griswold Middle School ; 1195111</t>
  </si>
  <si>
    <t>Rocky Hill (CT)  - Moser School ; 1190611</t>
  </si>
  <si>
    <t>Rocky Hill (CT)  - Myrtle H. Stevens School ; 1190411</t>
  </si>
  <si>
    <t>Rocky Hill (CT)  - Pathways ; 1190311</t>
  </si>
  <si>
    <t>Rocky Hill (CT)  - Rocky Hill DREAM Transition Academy ; 1190711</t>
  </si>
  <si>
    <t>Rocky Hill (CT)  - Rocky Hill High School ; 1196111</t>
  </si>
  <si>
    <t>Rocky Hill (CT)  - Rocky Hill School District ; 1190011</t>
  </si>
  <si>
    <t>Rocky Hill (CT)  - West Hill School ; 1190511</t>
  </si>
  <si>
    <t>Rogers (CT)  - Goodyear Early Childhood Center ; 0698011</t>
  </si>
  <si>
    <t>Roxbury (CT)  - Booth Free School ; 2120212</t>
  </si>
  <si>
    <t>Rutland (MA)  - Devereaux ; 8251061</t>
  </si>
  <si>
    <t>Rutland (MA)  - Devereux Advanced Behavioral Health ; 8251421</t>
  </si>
  <si>
    <t>Rye (NY)  - Westfield Day School ; 8361221</t>
  </si>
  <si>
    <t>Ryebrook (NY)  - Cerebral Palsy Westchester ; 8361621</t>
  </si>
  <si>
    <t>Salem (CT)  - New Beginnings For Life, LLC ; 0280282</t>
  </si>
  <si>
    <t>Salem (CT)  - Salem Elementary School ; 1210111</t>
  </si>
  <si>
    <t>Salem (CT)  - Salem School District ; 1210011</t>
  </si>
  <si>
    <t>Salisbury (CT)  - Salisbury School ; 1226221</t>
  </si>
  <si>
    <t>Salisbury (CT)  - SELC ; 2010312</t>
  </si>
  <si>
    <t>Sandy (UT)  - Aspiro Group, Inc. ; 8491021</t>
  </si>
  <si>
    <t>Sandy Hook (CT)  - Newtown High School ; 0976111</t>
  </si>
  <si>
    <t>Sandy Hook (CT)  - Newtown Preschool ; 0978011</t>
  </si>
  <si>
    <t>Sandy Hook (CT)  - Sandy Hook Elementary School ; 0970211</t>
  </si>
  <si>
    <t>Saratoga Springs (UT)  - New Haven Schools ; 8490421</t>
  </si>
  <si>
    <t>Sastons River (VT)  - Vermont Academy Boarding School ; 8500121</t>
  </si>
  <si>
    <t>Scotland (CT)  - Scotland Elementary School ; 1230111</t>
  </si>
  <si>
    <t>Scotland (CT)  - Scotland School District ; 1230011</t>
  </si>
  <si>
    <t>Seymour (CT)  - Bungay School ; 1240111</t>
  </si>
  <si>
    <t>Seymour (CT)  - Chatfield-LoPresti School ; 1240211</t>
  </si>
  <si>
    <t>Seymour (CT)  - Seymour High School ; 1246111</t>
  </si>
  <si>
    <t>Seymour (CT)  - Seymour Middle School ; 1245111</t>
  </si>
  <si>
    <t>Seymour (CT)  - Seymour School District ; 1240011</t>
  </si>
  <si>
    <t>Sharon (CT)  - Sharon Center School ; 1250111</t>
  </si>
  <si>
    <t>Sharon (CT)  - Sharon School District ; 1250011</t>
  </si>
  <si>
    <t>Shelton (CT)  - Alternative Learning Center 1 ; 1260211</t>
  </si>
  <si>
    <t>Shelton (CT)  - Alternative Learning Center 2 ; 1261311</t>
  </si>
  <si>
    <t>Shelton (CT)  - Booth Hill School ; 1261011</t>
  </si>
  <si>
    <t>Shelton (CT)  - Elizabeth Shelton School ; 1260511</t>
  </si>
  <si>
    <t>Shelton (CT)  - Holy Trinity Catholic Academy ; 1260321</t>
  </si>
  <si>
    <t>Shelton (CT)  - Intermediate School ; 1265111</t>
  </si>
  <si>
    <t>Shelton (CT)  - Life Skills ; 1260311</t>
  </si>
  <si>
    <t>Shelton (CT)  - Long Hill School ; 1260811</t>
  </si>
  <si>
    <t>Shelton (CT)  - Mohegan School ; 1260911</t>
  </si>
  <si>
    <t>Shelton (CT)  - Perry Hill Elementary School ; 1261111</t>
  </si>
  <si>
    <t>Shelton (CT)  - Pre-Kindergarten ; 1260111</t>
  </si>
  <si>
    <t>Shelton (CT)  - Shelton Adult Education ; 1260117</t>
  </si>
  <si>
    <t>Shelton (CT)  - Shelton High School ; 1266111</t>
  </si>
  <si>
    <t>Shelton (CT)  - Shelton School District ; 1260011</t>
  </si>
  <si>
    <t>Shelton (CT)  - Sunnyside School ; 1260611</t>
  </si>
  <si>
    <t>Shelton (CT)  - Therapeutic Learning Center ; 1261211</t>
  </si>
  <si>
    <t>Shelton (CT)  - Transition Program ; 1260711</t>
  </si>
  <si>
    <t>Sherman (CT)  - Sherman School ; 1270111</t>
  </si>
  <si>
    <t>Sherman (CT)  - Sherman School District ; 1270011</t>
  </si>
  <si>
    <t>Shirley (MA)  - Community Resources for Justice ; 8251721</t>
  </si>
  <si>
    <t>Simsbury (CT)  - Central School ; 1280111</t>
  </si>
  <si>
    <t>Simsbury (CT)  - Farmington Valley Regional Diagnostic Center ; 2419214</t>
  </si>
  <si>
    <t>Simsbury (CT)  - Henry James Memorial School ; 1285111</t>
  </si>
  <si>
    <t>Simsbury (CT)  - Simsbury Adult Education ; 1280117</t>
  </si>
  <si>
    <t>Simsbury (CT)  - Simsbury High School ; 1286111</t>
  </si>
  <si>
    <t>Simsbury (CT)  - Simsbury School District ; 1280011</t>
  </si>
  <si>
    <t>Simsbury (CT)  - Squadron Line School ; 1280711</t>
  </si>
  <si>
    <t>Simsbury (CT)  - St. Mary - Simsbury ; 1280121</t>
  </si>
  <si>
    <t>Simsbury (CT)  - The Cobb School-Montessori ; 1280221</t>
  </si>
  <si>
    <t>Simsbury (CT)  - The Ethel Walker School ; 1286121</t>
  </si>
  <si>
    <t>Simsbury (CT)  - Westminister School ; 1286321</t>
  </si>
  <si>
    <t>Somers (CT)  - Aspire ; 1290511</t>
  </si>
  <si>
    <t>Somers (CT)  - Mabelle B. Avery Middle School ; 1295111</t>
  </si>
  <si>
    <t>Somers (CT)  - Northern Correctional Institution ; 3362615</t>
  </si>
  <si>
    <t>Somers (CT)  - Osborn Correctional Institution ; 3361215</t>
  </si>
  <si>
    <t>Somers (CT)  - Somers Elementary School ; 1290411</t>
  </si>
  <si>
    <t>Somers (CT)  - Somers High School ; 1296111</t>
  </si>
  <si>
    <t>Somers (CT)  - Somers School District ; 1290011</t>
  </si>
  <si>
    <t>Somersville (CT)  - The Speech Academy-Somersville ; 1290321</t>
  </si>
  <si>
    <t>South Glastonbury (CT)  - Hopewell School ; 0540611</t>
  </si>
  <si>
    <t>South Glastonbury (CT)  - Nayaug Elementary School ; 0540911</t>
  </si>
  <si>
    <t>South Kent (CT)  - South Kent School ; 0686221</t>
  </si>
  <si>
    <t>South Wales (NY)  - Gow School ; 8360621</t>
  </si>
  <si>
    <t>South Windsor (CT)  - Alternative Education Program ; 1320311</t>
  </si>
  <si>
    <t>South Windsor (CT)  - Eli Terry School ; 1320711</t>
  </si>
  <si>
    <t>South Windsor (CT)  - International Magnet School for Global Citizenship ; 2410414</t>
  </si>
  <si>
    <t>South Windsor (CT)  - Orchard Hill School ; 1320611</t>
  </si>
  <si>
    <t>South Windsor (CT)  - Philip R. Smith School ; 1320111</t>
  </si>
  <si>
    <t>South Windsor (CT)  - Pleasant Valley School ; 1320211</t>
  </si>
  <si>
    <t>South Windsor (CT)  - Preschool Outreach Program ; 1320511</t>
  </si>
  <si>
    <t>South Windsor (CT)  - South Windsor High School ; 1326211</t>
  </si>
  <si>
    <t>South Windsor (CT)  - South Windsor School District ; 1320011</t>
  </si>
  <si>
    <t>South Windsor (CT)  - Timothy Edwards School ; 1325111</t>
  </si>
  <si>
    <t>South Windsor (CT)  - Truth Baptist Academy ; 1320321</t>
  </si>
  <si>
    <t>Southboro (MA)  - NECC - New England Center for Children ; 8252461</t>
  </si>
  <si>
    <t>Southbury (CT)  - Gainfield Elementary School ; 2150412</t>
  </si>
  <si>
    <t>Southbury (CT)  - MIJ Program ; 2150112</t>
  </si>
  <si>
    <t>Southbury (CT)  - Pomperaug Regional High School ; 2156212</t>
  </si>
  <si>
    <t>Southbury (CT)  - Pomperaug School ; 2150512</t>
  </si>
  <si>
    <t>Southbury (CT)  - Rochambeau Middle School ; 2155112</t>
  </si>
  <si>
    <t>Southington (CT)  - Achieve ; 1311711</t>
  </si>
  <si>
    <t>Southington (CT)  - Central Christian Academy ; 1310421</t>
  </si>
  <si>
    <t>Southington (CT)  - Collaborative Learning Program (CLP) ; 1311211</t>
  </si>
  <si>
    <t>Southington (CT)  - Derynoski Elementary School ; 1311511</t>
  </si>
  <si>
    <t>Southington (CT)  - Flanders Elementary School ; 1311311</t>
  </si>
  <si>
    <t>Southington (CT)  - Hatton Elementary School ; 1310211</t>
  </si>
  <si>
    <t>Southington (CT)  - Joseph A. Depaolo Middle School ; 1315111</t>
  </si>
  <si>
    <t>Southington (CT)  - King's Academy ; 1310521</t>
  </si>
  <si>
    <t>Southington (CT)  - Language Based Classroom at Hatton School ; 1310411</t>
  </si>
  <si>
    <t>Southington (CT)  - Language Based Classroom II ; 1312311</t>
  </si>
  <si>
    <t>Southington (CT)  - Language Based Classroom, Multihandicapped ; 1311811</t>
  </si>
  <si>
    <t>Southington (CT)  - Oshana Elementary School ; 1310611</t>
  </si>
  <si>
    <t>Southington (CT)  - Southington Adult Education ; 1310117</t>
  </si>
  <si>
    <t>Southington (CT)  - Southington Catholic School ; 1317021</t>
  </si>
  <si>
    <t>Southington (CT)  - Southington High School ; 1316211</t>
  </si>
  <si>
    <t>Southington (CT)  - Southington Public Schools Preschool Program at Hatton School ; 1312011</t>
  </si>
  <si>
    <t>Southington (CT)  - Southington School District ; 1310011</t>
  </si>
  <si>
    <t>Southington (CT)  - SPACE ; 1311111</t>
  </si>
  <si>
    <t>Southington (CT)  - STELLAR ; 1312211</t>
  </si>
  <si>
    <t>Southington (CT)  - Thalberg Elementary School ; 1310911</t>
  </si>
  <si>
    <t>Southington (CT)  - The Karen Smith Academy ; 1310111</t>
  </si>
  <si>
    <t>Southington (CT)  - Therapeutic Educational Alternative Model (TEAM) ; 1311611</t>
  </si>
  <si>
    <t>Southington (CT)  - Urbin T. Kelley School ; 1311411</t>
  </si>
  <si>
    <t>Southport (CT)  - Mill Hill School ; 0510711</t>
  </si>
  <si>
    <t>Southport (CT)  - The Southport School ; 0515121</t>
  </si>
  <si>
    <t>Spanish Fork (UT)  - Maple Lake Academy ; 8490921</t>
  </si>
  <si>
    <t>Spanish Fork (UT)  - New Haven School ; 8490221</t>
  </si>
  <si>
    <t>Spencer (MA)  - S.W.C.E.C. - Specialized Developmental Program ; 8259114</t>
  </si>
  <si>
    <t>Springfield (MA)  - Curtis Blake School ; 8253461</t>
  </si>
  <si>
    <t>Springville (UT)  - Discovery Ranch for Girls ; 8490521</t>
  </si>
  <si>
    <t>Staatsburgs (NY)  - Anderson Center for Autism ; 8361021</t>
  </si>
  <si>
    <t>Stafford Springs (CT)  - Alden Brook School, Incorporated ; 1340321</t>
  </si>
  <si>
    <t>Stafford Springs (CT)  - Stafford Elementary School ; 1340611</t>
  </si>
  <si>
    <t>Stafford Springs (CT)  - Stafford High School ; 1346111</t>
  </si>
  <si>
    <t>Stafford Springs (CT)  - Stafford Middle School ; 1345211</t>
  </si>
  <si>
    <t>Stafford Springs (CT)  - Stafford School District ; 1340011</t>
  </si>
  <si>
    <t>Stafford Springs (CT)  - Staffordville School ; 1340311</t>
  </si>
  <si>
    <t>Stafford Springs (CT)  - West Stafford School ; 1340411</t>
  </si>
  <si>
    <t>Stamford (CT)  - Abilis, Inc. - LEAP/Stamford ; 1351721</t>
  </si>
  <si>
    <t>Stamford (CT)  - Abilis-Stamford ; 1350721</t>
  </si>
  <si>
    <t>Stamford (CT)  - Anchor ; 1350411</t>
  </si>
  <si>
    <t>Stamford (CT)  - Apples PreK ; 1350111</t>
  </si>
  <si>
    <t>Stamford (CT)  - Aspire Living and Learning (ALL) Academy: Stamford ; 1351321</t>
  </si>
  <si>
    <t>Stamford (CT)  - Bi-Cultural Hebrew Academy of Connecticut ; 1351421</t>
  </si>
  <si>
    <t>Stamford (CT)  - Cardinal Kung Academy ; 1351621</t>
  </si>
  <si>
    <t>Stamford (CT)  - Catholic Academy of Stamford ; 1350521</t>
  </si>
  <si>
    <t>Stamford (CT)  - Cloonan School ; 1355611</t>
  </si>
  <si>
    <t>Stamford (CT)  - Davenport Ridge School ; 1352011</t>
  </si>
  <si>
    <t>Stamford (CT)  - Dolan School ; 1355311</t>
  </si>
  <si>
    <t>Stamford (CT)  - Hart School ; 1352211</t>
  </si>
  <si>
    <t>Stamford (CT)  - Individuals Achieving Independence ; 1350211</t>
  </si>
  <si>
    <t>Stamford (CT)  - J. M. Wright Technical High School ; 9002116</t>
  </si>
  <si>
    <t>Stamford (CT)  - Julia A. Stark School ; 1351211</t>
  </si>
  <si>
    <t>Stamford (CT)  - K. T. Murphy School ; 1350511</t>
  </si>
  <si>
    <t>Stamford (CT)  - King School, Inc. ; 1356121</t>
  </si>
  <si>
    <t>Stamford (CT)  - Links Academy ; 1350921</t>
  </si>
  <si>
    <t>Stamford (CT)  - Mater Salvatoris College Preparatory School ; 1351221</t>
  </si>
  <si>
    <t>Stamford (CT)  - Mead School ; 1351821</t>
  </si>
  <si>
    <t>Stamford (CT)  - Newfield School ; 1350611</t>
  </si>
  <si>
    <t>Stamford (CT)  - Northeast School ; 1351811</t>
  </si>
  <si>
    <t>Stamford (CT)  - Our Lady of Grace Pre-School ; 1352221</t>
  </si>
  <si>
    <t>Stamford (CT)  - PAVE (Post-Secondary Adaptive Vocational Experience) ; 1351311</t>
  </si>
  <si>
    <t>Stamford (CT)  - Preschool Team ; 1358011</t>
  </si>
  <si>
    <t>Stamford (CT)  - Rippowam Middle School ; 1355811</t>
  </si>
  <si>
    <t>Stamford (CT)  - Rogers International School ; 1350811</t>
  </si>
  <si>
    <t>Stamford (CT)  - Roxbury School ; 1350911</t>
  </si>
  <si>
    <t>Stamford (CT)  - Scofield Middle School ; 1355711</t>
  </si>
  <si>
    <t>Stamford (CT)  - Springdale School ; 1351111</t>
  </si>
  <si>
    <t>Stamford (CT)  - Stamford Adult Education ; 1350117</t>
  </si>
  <si>
    <t>Stamford (CT)  - Stamford Charter School for Excellence ; 2960113</t>
  </si>
  <si>
    <t>Stamford (CT)  - Stamford Charter School for Excellence District ; 2960013</t>
  </si>
  <si>
    <t>Stamford (CT)  - Stamford High School ; 1356111</t>
  </si>
  <si>
    <t>Stamford (CT)  - Stamford School District ; 1350011</t>
  </si>
  <si>
    <t>Stamford (CT)  - STAMFORD/LV ; 1350217</t>
  </si>
  <si>
    <t>Stamford (CT)  - Stillmeadow School ; 1352111</t>
  </si>
  <si>
    <t>Stamford (CT)  - Strawberry Hill an ext. of Rogers International ; 1350711</t>
  </si>
  <si>
    <t>Stamford (CT)  - Strawberry Hill Special ; 1351011</t>
  </si>
  <si>
    <t>Stamford (CT)  - The Academy of Information, Technology &amp; Engineering ; 1356411</t>
  </si>
  <si>
    <t>Stamford (CT)  - The Academy of Information, Technology, &amp; Engineering Special ; 1351511</t>
  </si>
  <si>
    <t>Stamford (CT)  - The Children's School ; 1351521</t>
  </si>
  <si>
    <t>Stamford (CT)  - The Long Ridge School ; 1350421</t>
  </si>
  <si>
    <t>Stamford (CT)  - The Pinnacle School, LLC ; 1356721</t>
  </si>
  <si>
    <t>Stamford (CT)  - The Spire School ; 1356621</t>
  </si>
  <si>
    <t>Stamford (CT)  - Toquam Magnet School ; 1351911</t>
  </si>
  <si>
    <t>Stamford (CT)  - Turn of River School ; 1355511</t>
  </si>
  <si>
    <t>Stamford (CT)  - Villa Maria Education Center ; 1350161</t>
  </si>
  <si>
    <t>Stamford (CT)  - Waterside School ; 1350121</t>
  </si>
  <si>
    <t>Stamford (CT)  - Westhill High School ; 1356311</t>
  </si>
  <si>
    <t>Stamford (CT)  - Westover School ; 1351411</t>
  </si>
  <si>
    <t>Sterling (CT)  - Sterling Community School ; 1360311</t>
  </si>
  <si>
    <t>Sterling (CT)  - Sterling School District ; 1360011</t>
  </si>
  <si>
    <t>Stonington (CT)  - Deans Mill School ; 1370511</t>
  </si>
  <si>
    <t>Stonington (CT)  - Pine Point School ; 1370121</t>
  </si>
  <si>
    <t>Storrs (CT)  - Dorothy C. Goodwin School ; 0780211</t>
  </si>
  <si>
    <t>Storrs (CT)  - E. O. Smith High School ; 2196112</t>
  </si>
  <si>
    <t>Storrs (CT)  - Mansfield Middle School ; 0785111</t>
  </si>
  <si>
    <t>Storrs (CT)  - Mansfield School District ; 0780011</t>
  </si>
  <si>
    <t>Storrs (CT)  - Regional School District 19 ; 2190012</t>
  </si>
  <si>
    <t>Storrs (CT)  - STAAR Program ; 2190312</t>
  </si>
  <si>
    <t>Storrs (CT)  - University of Connecticut ; 9470038</t>
  </si>
  <si>
    <t>Stratford (CT)  - ABA - K-6 ; 1380611</t>
  </si>
  <si>
    <t>Stratford (CT)  - ALL Class Room - Second Hill Lane ; 1382711</t>
  </si>
  <si>
    <t>Stratford (CT)  - ALPHA ; 1380511</t>
  </si>
  <si>
    <t>Stratford (CT)  - Aspire Living and Learning (ALL) Academy: Stratford ; 1380121</t>
  </si>
  <si>
    <t>Stratford (CT)  - BRIDGES 9-12 ; 1380111</t>
  </si>
  <si>
    <t>Stratford (CT)  - Bunnell High School ; 1386211</t>
  </si>
  <si>
    <t>Stratford (CT)  - Chapel School ; 1380311</t>
  </si>
  <si>
    <t>Stratford (CT)  - David Wooster Middle School ; 1385211</t>
  </si>
  <si>
    <t>Stratford (CT)  - Diocese of Bridgeport Schools Corp. D.B.A. St. James School ; 1380321</t>
  </si>
  <si>
    <t>Stratford (CT)  - DLC Whitney ; 1382311</t>
  </si>
  <si>
    <t>Stratford (CT)  - Eli Whitney School ; 1381311</t>
  </si>
  <si>
    <t>Stratford (CT)  - Franklin School ; 1380411</t>
  </si>
  <si>
    <t>Stratford (CT)  - Harry B. Flood Middle School ; 1385311</t>
  </si>
  <si>
    <t>Stratford (CT)  - High School Sails ; 1380711</t>
  </si>
  <si>
    <t>Stratford (CT)  - Lordship School ; 1380811</t>
  </si>
  <si>
    <t>Stratford (CT)  - Middle School Sails ; 1381811</t>
  </si>
  <si>
    <t>Stratford (CT)  - Nichols School ; 1380911</t>
  </si>
  <si>
    <t>Stratford (CT)  - Second Hill Lane School ; 1381011</t>
  </si>
  <si>
    <t>Stratford (CT)  - St. Mark School ; 1380521</t>
  </si>
  <si>
    <t>Stratford (CT)  - STEPS 7-8 ; 1381911</t>
  </si>
  <si>
    <t>Stratford (CT)  - STEPS 9-12 ; 1382011</t>
  </si>
  <si>
    <t>Stratford (CT)  - STEPS K-6 ; 1382811</t>
  </si>
  <si>
    <t>Stratford (CT)  - Stratford Academy - Johnson House ; 1381511</t>
  </si>
  <si>
    <t>Stratford (CT)  - Stratford Academy - Victoria Soto School ; 1382211</t>
  </si>
  <si>
    <t>Stratford (CT)  - Stratford Adult Education ; 1380117</t>
  </si>
  <si>
    <t>Stratford (CT)  - Stratford High School ; 1386111</t>
  </si>
  <si>
    <t>Stratford (CT)  - Stratford School District ; 1380011</t>
  </si>
  <si>
    <t>Stratford (CT)  - Stratford School for Aviation Maintenance Technicians ; 9009116</t>
  </si>
  <si>
    <t>Stratford (CT)  - Strive-Stratford ; 1389011</t>
  </si>
  <si>
    <t>Stratford (CT)  - Wilcoxson School ; 1381411</t>
  </si>
  <si>
    <t>Suffield (CT)  - A. Ward Spaulding School ; 1390411</t>
  </si>
  <si>
    <t>Suffield (CT)  - MacDougall/Walker Correctional Institution ; 3362215</t>
  </si>
  <si>
    <t>Suffield (CT)  - McAlister Intermediate School ; 1390311</t>
  </si>
  <si>
    <t>Suffield (CT)  - Suffield Academy ; 1396121</t>
  </si>
  <si>
    <t>Suffield (CT)  - Suffield Middle School ; 1395111</t>
  </si>
  <si>
    <t>Suffield (CT)  - Suffield School District ; 1390011</t>
  </si>
  <si>
    <t>Summerville (SC)  - Palmetto Pines Behavioral Health ; 8450121</t>
  </si>
  <si>
    <t>Swansea (MA)  - Justice Resource Institute-Meadowridge Behavioral Health Center ; 8256361</t>
  </si>
  <si>
    <t>Swansea (MA)  - Stevens School ; 8254561</t>
  </si>
  <si>
    <t>Taftville (CT)  - Sacred Heart School-Taftville ; 1040321</t>
  </si>
  <si>
    <t>Taftville (CT)  - Wequonnoc Magnet School ; 1041511</t>
  </si>
  <si>
    <t>Tariffville (CT)  - Tariffville School ; 1280311</t>
  </si>
  <si>
    <t>Terryville (CT)  - Eli Terry Jr. Middle School ; 1115111</t>
  </si>
  <si>
    <t>Terryville (CT)  - Harry S. Fisher Elementary School ; 1110411</t>
  </si>
  <si>
    <t>Terryville (CT)  - Partnership Learning Academy ; 2420614</t>
  </si>
  <si>
    <t>Terryville (CT)  - Partnership Learning Academy-Expelled Student Program ; 2420814</t>
  </si>
  <si>
    <t>Terryville (CT)  - Plymouth Alternative High School ; 1117111</t>
  </si>
  <si>
    <t>Terryville (CT)  - Plymouth School District ; 1110011</t>
  </si>
  <si>
    <t>Terryville (CT)  - Terryville High School ; 1116111</t>
  </si>
  <si>
    <t>Tewksbury (MA)  - Justice Resource Institute-Centerpoint ; 8256161</t>
  </si>
  <si>
    <t>Thomaston (CT)  - Black Rock School ; 1400111</t>
  </si>
  <si>
    <t>Thomaston (CT)  - PATHS ; 1400311</t>
  </si>
  <si>
    <t>Thomaston (CT)  - Thomaston Center School ; 1400211</t>
  </si>
  <si>
    <t>Thomaston (CT)  - Thomaston High School ; 1406211</t>
  </si>
  <si>
    <t>Thomaston (CT)  - Thomaston School District ; 1400011</t>
  </si>
  <si>
    <t>Thompson (CT)  - Marianapolis Preparatory School ; 1416121</t>
  </si>
  <si>
    <t>Thompson (CT)  - River Run Academy at the Susan Wayne Center of Excellence ; 1410161</t>
  </si>
  <si>
    <t>Tolland (CT)  - Birch Grove Primary School ; 1420111</t>
  </si>
  <si>
    <t>Tolland (CT)  - Covenant Academy ; 1425121</t>
  </si>
  <si>
    <t>Tolland (CT)  - LEAP ; 1420411</t>
  </si>
  <si>
    <t>Tolland (CT)  - TALC ; 1420311</t>
  </si>
  <si>
    <t>Tolland (CT)  - Tolland High School ; 1426111</t>
  </si>
  <si>
    <t>Tolland (CT)  - Tolland Intermediate School ; 1420211</t>
  </si>
  <si>
    <t>Tolland (CT)  - Tolland Middle School ; 1425111</t>
  </si>
  <si>
    <t>Tolland (CT)  - Tolland School District ; 1420011</t>
  </si>
  <si>
    <t>Tolland (CT)  - Tolland Transition Academy ; 1420611</t>
  </si>
  <si>
    <t>Torrington (CT)  - Forbes School ; 1430211</t>
  </si>
  <si>
    <t>Torrington (CT)  - Integrated PreK ; 1432611</t>
  </si>
  <si>
    <t>Torrington (CT)  - LARC School to Community Transitions Program ; 1430382</t>
  </si>
  <si>
    <t>Torrington (CT)  - Oliver Wolcott Technical High School ; 9002216</t>
  </si>
  <si>
    <t>Torrington (CT)  - Post Secondary Transition Services ; 1430311</t>
  </si>
  <si>
    <t>Torrington (CT)  - Pre-K SpEd ; 1431611</t>
  </si>
  <si>
    <t>Torrington (CT)  - Southwest School ; 1430811</t>
  </si>
  <si>
    <t>Torrington (CT)  - St. John Paul the Great Academy ; 1430221</t>
  </si>
  <si>
    <t>Torrington (CT)  - Steps ; 2420114</t>
  </si>
  <si>
    <t>Torrington (CT)  - Steps-North Expelled Student ; 2420314</t>
  </si>
  <si>
    <t>Torrington (CT)  - THRIVE / Forbes School ; 1431511</t>
  </si>
  <si>
    <t>Torrington (CT)  - Torringford School ; 1430911</t>
  </si>
  <si>
    <t>Torrington (CT)  - Torrington Christian Academy ; 1430521</t>
  </si>
  <si>
    <t>Torrington (CT)  - Torrington High School ; 1436111</t>
  </si>
  <si>
    <t>Torrington (CT)  - Torrington Middle School ; 1435111</t>
  </si>
  <si>
    <t>Torrington (CT)  - Torrington Northwest YMCA ; 1430121</t>
  </si>
  <si>
    <t>Torrington (CT)  - Torrington School District ; 1430011</t>
  </si>
  <si>
    <t>Torrington (CT)  - TPS Preschool Lab ; 1430611</t>
  </si>
  <si>
    <t>Torrington (CT)  - Transitional Employment Unlimited, Inc. ; 1430282</t>
  </si>
  <si>
    <t>Torrington (CT)  - Vogel-Wetmore School ; 1431311</t>
  </si>
  <si>
    <t>Torrington (CT)  - Voices / TF ; 1432011</t>
  </si>
  <si>
    <t>Torrington (CT)  - Voices/SW ; 1432111</t>
  </si>
  <si>
    <t>Trumbull (CT)  - Booth Hill School ; 1440111</t>
  </si>
  <si>
    <t>Trumbull (CT)  - Christian Heritage School ; 1440421</t>
  </si>
  <si>
    <t>Trumbull (CT)  - Cooperative Educational Services ; 2430014</t>
  </si>
  <si>
    <t>Trumbull (CT)  - Daniels Farm School ; 1440811</t>
  </si>
  <si>
    <t>Trumbull (CT)  - Developmental Learning Center (DLC) ; 2439214</t>
  </si>
  <si>
    <t>Trumbull (CT)  - Eastern Fairfield County Diagnostic Center ; 2430314</t>
  </si>
  <si>
    <t>Trumbull (CT)  - Educating Learners in Transitional Environments (ELITE) ; 1440611</t>
  </si>
  <si>
    <t>Trumbull (CT)  - Frenchtown Elementary School ; 1441011</t>
  </si>
  <si>
    <t>Trumbull (CT)  - Hillcrest Middle School ; 1445211</t>
  </si>
  <si>
    <t>Trumbull (CT)  - Jane Ryan School ; 1440411</t>
  </si>
  <si>
    <t>Trumbull (CT)  - Madison Middle School ; 1445111</t>
  </si>
  <si>
    <t>Trumbull (CT)  - Middlebrook School ; 1440311</t>
  </si>
  <si>
    <t>Trumbull (CT)  - Preschool-Primary Learning Center (PLC) ; 2439114</t>
  </si>
  <si>
    <t>Trumbull (CT)  - REACH ; 1440511</t>
  </si>
  <si>
    <t>Trumbull (CT)  - Regional Center for the Arts - Part Time ; 2439900</t>
  </si>
  <si>
    <t>Trumbull (CT)  - RISE Transitional Program ; 2439314</t>
  </si>
  <si>
    <t>Trumbull (CT)  - School Readiness ; 2438014</t>
  </si>
  <si>
    <t>Trumbull (CT)  - St. Catherine of Siena ; 1440221</t>
  </si>
  <si>
    <t>Trumbull (CT)  - St. Joseph High School ; 1446121</t>
  </si>
  <si>
    <t>Trumbull (CT)  - St. Theresa ; 1440321</t>
  </si>
  <si>
    <t>Trumbull (CT)  - St. Vincent's Special Needs School Program ; 1440161</t>
  </si>
  <si>
    <t>Trumbull (CT)  - Tashua School ; 1440911</t>
  </si>
  <si>
    <t>Trumbull (CT)  - The Kennedy Center, Inc. ; 1440182</t>
  </si>
  <si>
    <t>Trumbull (CT)  - Therapeutic Day Program ; 2439414</t>
  </si>
  <si>
    <t>Trumbull (CT)  - Transition Learning Center ; 2430214</t>
  </si>
  <si>
    <t>Trumbull (CT)  - Trumbull Adult Education ; 1440117</t>
  </si>
  <si>
    <t>Trumbull (CT)  - Trumbull Alternative School ; 1440211</t>
  </si>
  <si>
    <t>Trumbull (CT)  - Trumbull Early Childhood Education Center ; 1448011</t>
  </si>
  <si>
    <t>Trumbull (CT)  - Trumbull High School ; 1446111</t>
  </si>
  <si>
    <t>Trumbull (CT)  - Trumbull School District ; 1440011</t>
  </si>
  <si>
    <t>Uncasville (CT)  - Bradley School-New London Regional ; 0860221</t>
  </si>
  <si>
    <t>Uncasville (CT)  - Corrigan/Radgowski Correctional Institution ; 3362415</t>
  </si>
  <si>
    <t>Uncasville (CT)  - CW Resources, Inc. School to Work Transition Services - Uncasville ; 0720121</t>
  </si>
  <si>
    <t>Uncasville (CT)  - Mohegan School ; 0860111</t>
  </si>
  <si>
    <t>Uncasville (CT)  - Saint Bernard Academy ; 0865121</t>
  </si>
  <si>
    <t>Uncasville (CT)  - Seabird Enterprises - Riverview Farm ; 0860121</t>
  </si>
  <si>
    <t>Uncasville (CT)  - St. Bernard High School ; 0866221</t>
  </si>
  <si>
    <t>Union (CT)  - Union School ; 1450111</t>
  </si>
  <si>
    <t>Union (CT)  - Union School District ; 1450011</t>
  </si>
  <si>
    <t>Unionville (CT)  - Farmington Alternative High School ; 0520611</t>
  </si>
  <si>
    <t>Unionville (CT)  - Union School ; 0520111</t>
  </si>
  <si>
    <t>Unionville (CT)  - West District School ; 0520311</t>
  </si>
  <si>
    <t>Valhalla (NY)  - WCC College Steps ; 8361721</t>
  </si>
  <si>
    <t>Vernon (CT)  - Center Road School ; 1461411</t>
  </si>
  <si>
    <t>Vernon (CT)  - Elementary Activities Based Learning Program ; 1461111</t>
  </si>
  <si>
    <t>Vernon (CT)  - Lake Street School ; 1460111</t>
  </si>
  <si>
    <t>Vernon (CT)  - Park Street Learning Center (PSLC) ; 1460611</t>
  </si>
  <si>
    <t>Vernon (CT)  - Renaissance Program ; 1460811</t>
  </si>
  <si>
    <t>Vernon (CT)  - Rockville High School ; 1466111</t>
  </si>
  <si>
    <t>Vernon (CT)  - Skinner Road School ; 1461011</t>
  </si>
  <si>
    <t>Vernon (CT)  - Vernon Adult Education ; 1460117</t>
  </si>
  <si>
    <t>Vernon (CT)  - Vernon Center Middle School ; 1465111</t>
  </si>
  <si>
    <t>Vernon (CT)  - Vernon School District ; 1460011</t>
  </si>
  <si>
    <t>Voluntown (CT)  - Voluntown Elementary School ; 1470111</t>
  </si>
  <si>
    <t>Voluntown (CT)  - Voluntown School District ; 1470011</t>
  </si>
  <si>
    <t>Waitsfield (VT)  - True North Wilderness Program ; 8500221</t>
  </si>
  <si>
    <t>Wallingford (CT)  - Acord, Inc. - Wallingford ; 1480182</t>
  </si>
  <si>
    <t>Wallingford (CT)  - Ben Haven ABC Middle School Program ; 1481511</t>
  </si>
  <si>
    <t>Wallingford (CT)  - Benhaven ABC Intermediate Program ; 1480611</t>
  </si>
  <si>
    <t>Wallingford (CT)  - Benhaven Academy ; 1480461</t>
  </si>
  <si>
    <t>Wallingford (CT)  - Benhaven Career &amp; Transition Services ; 1480321</t>
  </si>
  <si>
    <t>Wallingford (CT)  - Benhaven School ; 1480161</t>
  </si>
  <si>
    <t>Wallingford (CT)  - Carver Academy School ; 0801221</t>
  </si>
  <si>
    <t>Wallingford (CT)  - Choate Rosemary Hall ; 1486121</t>
  </si>
  <si>
    <t>Wallingford (CT)  - Cook Hill School ; 1481011</t>
  </si>
  <si>
    <t>Wallingford (CT)  - Dag Hammarskjold Middle School ; 1485211</t>
  </si>
  <si>
    <t>Wallingford (CT)  - Evarts C. Stevens School ; 1480911</t>
  </si>
  <si>
    <t>Wallingford (CT)  - Heritage Baptist Academy ; 1480221</t>
  </si>
  <si>
    <t>Wallingford (CT)  - High Road Academy - BEST Academy ; 1480521</t>
  </si>
  <si>
    <t>Wallingford (CT)  - High Road School of Wallingford ; 1485061</t>
  </si>
  <si>
    <t>Wallingford (CT)  - Highland School ; 1480211</t>
  </si>
  <si>
    <t>Wallingford (CT)  - Holy Trinity School ; 1480121</t>
  </si>
  <si>
    <t>Wallingford (CT)  - Inspire High School ; 1481711</t>
  </si>
  <si>
    <t>Wallingford (CT)  - Inspire Middle School ; 1481311</t>
  </si>
  <si>
    <t>Wallingford (CT)  - James H. Moran Middle School ; 1485311</t>
  </si>
  <si>
    <t>Wallingford (CT)  - Lyman Hall High School ; 1486111</t>
  </si>
  <si>
    <t>Wallingford (CT)  - Mark T. Sheehan High School ; 1486211</t>
  </si>
  <si>
    <t>Wallingford (CT)  - Moses Y. Beach School ; 1480111</t>
  </si>
  <si>
    <t>Wallingford (CT)  - Parker Farms School ; 1480311</t>
  </si>
  <si>
    <t>Wallingford (CT)  - Pond Hill School ; 1481211</t>
  </si>
  <si>
    <t>Wallingford (CT)  - Rock Hill School ; 1480411</t>
  </si>
  <si>
    <t>Wallingford (CT)  - STARS Intermediate Program ; 1481111</t>
  </si>
  <si>
    <t>Wallingford (CT)  - STARS Primary Program ; 1480711</t>
  </si>
  <si>
    <t>Wallingford (CT)  - Wallingford Adult Education ; 1480117</t>
  </si>
  <si>
    <t>Wallingford (CT)  - Wallingford School District ; 1480011</t>
  </si>
  <si>
    <t>Wallingford (CT)  - Wallingford Transition Academy ; 1489111</t>
  </si>
  <si>
    <t>Wallingford (CT)  - WISE Primary Program ; 1481611</t>
  </si>
  <si>
    <t>Walpole (MA)  - League School of Greater Boston ; 8252161</t>
  </si>
  <si>
    <t>Waltham (MA)  - Protestant Guild School ; 8252661</t>
  </si>
  <si>
    <t>Ware (MA)  - Ware High School ; 8251011</t>
  </si>
  <si>
    <t>Warren (CT)  - Warren Elementary School ; 2060312</t>
  </si>
  <si>
    <t>Warwick (RI)  - Pathways Strategic Teaching Center ; 8440821</t>
  </si>
  <si>
    <t>Warwick (RI)  - Sargent Rehabilitation Center ; 8440621</t>
  </si>
  <si>
    <t>Washington (CT)  - Devereux Glenholme School ; 1500161</t>
  </si>
  <si>
    <t>Washington (CT)  - Shepaug Valley School ; 2120312</t>
  </si>
  <si>
    <t>Washington (CT)  - The Frederick Gunn School ; 1506121</t>
  </si>
  <si>
    <t>Washington Depot (CT)  - Regional School District 12 ; 2120012</t>
  </si>
  <si>
    <t>Washington Depot (CT)  - Rumsey Hall School ; 1500221</t>
  </si>
  <si>
    <t>Washington Depot (CT)  - Shepaug Valley Partnership ; 2120512</t>
  </si>
  <si>
    <t>Washington Depot (CT)  - Washington Primary School ; 2120412</t>
  </si>
  <si>
    <t>Waterbury (CT)  - ACES at Chase ; 2445114</t>
  </si>
  <si>
    <t>Waterbury (CT)  - Alpha &amp; Omega Christian Academy ; 1511621</t>
  </si>
  <si>
    <t>Waterbury (CT)  - B. W. Tinker School ; 1512111</t>
  </si>
  <si>
    <t>Waterbury (CT)  - Bais Yaakov of Waterbury ; 1510321</t>
  </si>
  <si>
    <t>Waterbury (CT)  - Brass City Charter School ; 2900113</t>
  </si>
  <si>
    <t>Waterbury (CT)  - Brass City Charter School District ; 2900013</t>
  </si>
  <si>
    <t>Waterbury (CT)  - Bucks Hill Autism ; 1514611</t>
  </si>
  <si>
    <t>Waterbury (CT)  - Bucks Hill Bilingual ; 1514311</t>
  </si>
  <si>
    <t>Waterbury (CT)  - Bucks Hill School ; 1510511</t>
  </si>
  <si>
    <t>Waterbury (CT)  - Bunker Hill BDLC ; 1510111</t>
  </si>
  <si>
    <t>Waterbury (CT)  - Bunker Hill School ; 1510611</t>
  </si>
  <si>
    <t>Waterbury (CT)  - Carrington ESC ; 1511911</t>
  </si>
  <si>
    <t>Waterbury (CT)  - Carrington School ; 1512711</t>
  </si>
  <si>
    <t>Waterbury (CT)  - Catholic Academy of Waterbury ; 1512121</t>
  </si>
  <si>
    <t>Waterbury (CT)  - Chase Bilingual ; 1514111</t>
  </si>
  <si>
    <t>Waterbury (CT)  - Children's Community School ; 1511221</t>
  </si>
  <si>
    <t>Waterbury (CT)  - Crosby High School ; 1516211</t>
  </si>
  <si>
    <t>Waterbury (CT)  - Driggs School ; 1510911</t>
  </si>
  <si>
    <t>Waterbury (CT)  - Duggan School ; 1511611</t>
  </si>
  <si>
    <t>Waterbury (CT)  - Enlightenment School ; 1519111</t>
  </si>
  <si>
    <t>Waterbury (CT)  - F. J. Kingsbury School ; 1511411</t>
  </si>
  <si>
    <t>Waterbury (CT)  - Generali Autism ; 1513511</t>
  </si>
  <si>
    <t>Waterbury (CT)  - Gilmartin School ; 1512611</t>
  </si>
  <si>
    <t>Waterbury (CT)  - Gilmartin Scope ; 1516911</t>
  </si>
  <si>
    <t>Waterbury (CT)  - H. S. Chase School ; 1510711</t>
  </si>
  <si>
    <t>Waterbury (CT)  - Hearing Lab ; 1517211</t>
  </si>
  <si>
    <t>Waterbury (CT)  - Holy Cross High School ; 1516121</t>
  </si>
  <si>
    <t>Waterbury (CT)  - Hopeville Bilingual ; 1514211</t>
  </si>
  <si>
    <t>Waterbury (CT)  - Hopeville School ; 1511311</t>
  </si>
  <si>
    <t>Waterbury (CT)  - International School ; 1517311</t>
  </si>
  <si>
    <t>Waterbury (CT)  - John F. Kennedy High School ; 1516411</t>
  </si>
  <si>
    <t>Waterbury (CT)  - Maloney Interdistrict Magnet School ; 1513111</t>
  </si>
  <si>
    <t>Waterbury (CT)  - Maloney Prek ; 1519811</t>
  </si>
  <si>
    <t>Waterbury (CT)  - Margaret M. Generali Elementary School ; 1511111</t>
  </si>
  <si>
    <t>Waterbury (CT)  - Marrakech, Inc. - Oak Tree Transitional Program ; 1510921</t>
  </si>
  <si>
    <t>Waterbury (CT)  - Michael F. Wallace Middle School ; 1515111</t>
  </si>
  <si>
    <t>Waterbury (CT)  - Naugatuck Valley Community College ; 5810038</t>
  </si>
  <si>
    <t>Waterbury (CT)  - North End Autism ; 1512911</t>
  </si>
  <si>
    <t>Waterbury (CT)  - North End BDLC ; 1513711</t>
  </si>
  <si>
    <t>Waterbury (CT)  - North End Bilingual ; 1515711</t>
  </si>
  <si>
    <t>Waterbury (CT)  - North End ESC ; 1511811</t>
  </si>
  <si>
    <t>Waterbury (CT)  - North End Middle School ; 1515311</t>
  </si>
  <si>
    <t>Waterbury (CT)  - North End SCOPE ; 1514811</t>
  </si>
  <si>
    <t>Waterbury (CT)  - Our Lady of Mount Carmel-Waterbury ; 1510221</t>
  </si>
  <si>
    <t>Waterbury (CT)  - Prime Care, Inc. - Bidwell Center ; 1510382</t>
  </si>
  <si>
    <t>Waterbury (CT)  - Reed ESC ; 1512411</t>
  </si>
  <si>
    <t>Waterbury (CT)  - Reed School ; 1513411</t>
  </si>
  <si>
    <t>Waterbury (CT)  - Regan School ; 1512811</t>
  </si>
  <si>
    <t>Waterbury (CT)  - REGIONS staff secure Waterbury ; 3482115</t>
  </si>
  <si>
    <t>Waterbury (CT)  - Rotella Interdistrict Magnet School ; 1513311</t>
  </si>
  <si>
    <t>Waterbury (CT)  - Sacred Heart High ; 1516421</t>
  </si>
  <si>
    <t>Waterbury (CT)  - Sacred Heart Middle School ; 1512221</t>
  </si>
  <si>
    <t>Waterbury (CT)  - Saint Margaret School ; 1510721</t>
  </si>
  <si>
    <t>Waterbury (CT)  - School to Work Transition Academy ; 1517111</t>
  </si>
  <si>
    <t>Waterbury (CT)  - Special Education Preschool ; 1518011</t>
  </si>
  <si>
    <t>Waterbury (CT)  - Sprague School ; 1512011</t>
  </si>
  <si>
    <t>Waterbury (CT)  - State Street School ; 1519011</t>
  </si>
  <si>
    <t>Waterbury (CT)  - Trinity Academy ; 1511521</t>
  </si>
  <si>
    <t>Waterbury (CT)  - University Pathways Program ; 2420514</t>
  </si>
  <si>
    <t>Waterbury (CT)  - W. F. Kaynor Technical High School ; 9002316</t>
  </si>
  <si>
    <t>Waterbury (CT)  - Wallace BDLC ; 1514411</t>
  </si>
  <si>
    <t>Waterbury (CT)  - Wallace Bilingual ; 1515811</t>
  </si>
  <si>
    <t>Waterbury (CT)  - Wallace SCOPE ; 1514911</t>
  </si>
  <si>
    <t>Waterbury (CT)  - Walsh School ; 1512211</t>
  </si>
  <si>
    <t>Waterbury (CT)  - Washington School ; 1512311</t>
  </si>
  <si>
    <t>Waterbury (CT)  - Waterbury Adult Education ; 1510117</t>
  </si>
  <si>
    <t>Waterbury (CT)  - Waterbury Arts Magnet School (High) ; 1516011</t>
  </si>
  <si>
    <t>Waterbury (CT)  - Waterbury Arts Magnet School (Middle) ; 1515011</t>
  </si>
  <si>
    <t>Waterbury (CT)  - Waterbury Career Academy ; 1516711</t>
  </si>
  <si>
    <t>Waterbury (CT)  - Waterbury School District ; 1510011</t>
  </si>
  <si>
    <t>Waterbury (CT)  - WATERBURY/LV ; 1510217</t>
  </si>
  <si>
    <t>Waterbury (CT)  - Wendell L. Cross School ; 1510811</t>
  </si>
  <si>
    <t>Waterbury (CT)  - West Side BDLC ; 1514711</t>
  </si>
  <si>
    <t>Waterbury (CT)  - West Side Bilingual ; 1515611</t>
  </si>
  <si>
    <t>Waterbury (CT)  - West Side Middle School ; 1515211</t>
  </si>
  <si>
    <t>Waterbury (CT)  - West Side SCOPE ; 1515511</t>
  </si>
  <si>
    <t>Waterbury (CT)  - Wilby Autism ; 1514511</t>
  </si>
  <si>
    <t>Waterbury (CT)  - Wilby ESC ; 1511711</t>
  </si>
  <si>
    <t>Waterbury (CT)  - Wilby High School ; 1516311</t>
  </si>
  <si>
    <t>Waterbury (CT)  - Woodrow Wilson BDLC ; 1511211</t>
  </si>
  <si>
    <t>Waterbury (CT)  - Woodrow Wilson School ; 1513211</t>
  </si>
  <si>
    <t>Waterbury (CT)  - Yeshiva Ktana of Waterbury ; 1511721</t>
  </si>
  <si>
    <t>Waterford (CT)  - Baptist Bible Academy ; 1520221</t>
  </si>
  <si>
    <t>Waterford (CT)  - Buckingham Community Services ; 0950382</t>
  </si>
  <si>
    <t>Waterford (CT)  - Clark Lane Middle School ; 1525111</t>
  </si>
  <si>
    <t>Waterford (CT)  - Eastern Community Development Corporation Program (ECDC) ; 0450182</t>
  </si>
  <si>
    <t>Waterford (CT)  - Great Neck Elementary School ; 1520211</t>
  </si>
  <si>
    <t>Waterford (CT)  - LEARN Integrated Program at TFS ; 2451514</t>
  </si>
  <si>
    <t>Waterford (CT)  - Oswegatchie Elementary School ; 1520611</t>
  </si>
  <si>
    <t>Waterford (CT)  - The Early Childhood Center ; 1520811</t>
  </si>
  <si>
    <t>Waterford (CT)  - The Early Learning Center II ; 1521011</t>
  </si>
  <si>
    <t>Waterford (CT)  - The Friendship School ; 2450214</t>
  </si>
  <si>
    <t>Waterford (CT)  - Waterford Academy ; 1520911</t>
  </si>
  <si>
    <t>Waterford (CT)  - Waterford High School ; 1526111</t>
  </si>
  <si>
    <t>Waterford (CT)  - Waterford School District ; 1520011</t>
  </si>
  <si>
    <t>Watertown (CT)  - Easter Seals Rehabilitation Center of Greater Waterbury ; 1510182</t>
  </si>
  <si>
    <t>Watertown (CT)  - Fletcher W. Judson School ; 1530311</t>
  </si>
  <si>
    <t>Watertown (MA)  - Perkins School for the Blind ; 8252561</t>
  </si>
  <si>
    <t>Watertown (CT)  - St. John the Evangelist ; 1530121</t>
  </si>
  <si>
    <t>Watertown (CT)  - Watertown High School ; 1536111</t>
  </si>
  <si>
    <t>Watertown (CT)  - Watertown School District ; 1530011</t>
  </si>
  <si>
    <t>Watertown (CT)  - Watertown Transition Academy ; 1530811</t>
  </si>
  <si>
    <t>Wauchula (FL)  - Florida Institute for Neurologic Rehabilitation, Inc. ; 8120121</t>
  </si>
  <si>
    <t>Waverly (TN)  - Natchez Trace Youth Academy ; 8470761</t>
  </si>
  <si>
    <t>Weatogue (CT)  - Latimer Lane School ; 1280611</t>
  </si>
  <si>
    <t>Wellsville (UT)  - Uinta Academy ; 8491221</t>
  </si>
  <si>
    <t>Wendell (MA)  - Lake Grove at Maple Valley ; 8251861</t>
  </si>
  <si>
    <t>West Boylston (MA)  - Robert H. Goddard Academy ; 8251711</t>
  </si>
  <si>
    <t>West Chester (PA)  - Devereaux Kanner Center in West Chester ; 8420461</t>
  </si>
  <si>
    <t>West Cornwall (CT)  - Cornwall Consolidated School ; 0310111</t>
  </si>
  <si>
    <t>West Hartford (CT)  - Aiken School ; 1551611</t>
  </si>
  <si>
    <t>West Hartford (CT)  - Alternative Educational Program ; 1550111</t>
  </si>
  <si>
    <t>West Hartford (CT)  - American School for the Deaf ; 1550361</t>
  </si>
  <si>
    <t>West Hartford (CT)  - Ben Bronz Academy ; 1550561</t>
  </si>
  <si>
    <t>West Hartford (CT)  - Braeburn Learning Center ; 1559311</t>
  </si>
  <si>
    <t>West Hartford (CT)  - Braeburn School ; 1550211</t>
  </si>
  <si>
    <t>West Hartford (CT)  - Bristow Middle School ; 1555311</t>
  </si>
  <si>
    <t>West Hartford (CT)  - Bugbee School ; 1550411</t>
  </si>
  <si>
    <t>West Hartford (CT)  - Charter Oak International Academy ; 1550511</t>
  </si>
  <si>
    <t>West Hartford (CT)  - Conard High School ; 1556111</t>
  </si>
  <si>
    <t>West Hartford (CT)  - CW Resources, Inc. School to Work Transition Services - West Hartford ; 1550121</t>
  </si>
  <si>
    <t>West Hartford (CT)  - Duffy School ; 1550611</t>
  </si>
  <si>
    <t>West Hartford (CT)  - Farmington Valley Transition Academy ; 1280211</t>
  </si>
  <si>
    <t>West Hartford (CT)  - Futures School-West Hartford ; 0646061</t>
  </si>
  <si>
    <t>West Hartford (CT)  - Gengras Center ; 1550161</t>
  </si>
  <si>
    <t>West Hartford (CT)  - Hall High School ; 1556211</t>
  </si>
  <si>
    <t>West Hartford (CT)  - Intensive Education Academy ; 1550261</t>
  </si>
  <si>
    <t>West Hartford (CT)  - King Philip Middle School ; 1555111</t>
  </si>
  <si>
    <t>West Hartford (CT)  - Kingswood Oxford School ; 1556321</t>
  </si>
  <si>
    <t>West Hartford (CT)  - Montessori School of Greater Hartford ; 1550821</t>
  </si>
  <si>
    <t>West Hartford (CT)  - Morley Learning Center ; 1559711</t>
  </si>
  <si>
    <t>West Hartford (CT)  - Morley School ; 1550911</t>
  </si>
  <si>
    <t>West Hartford (CT)  - New England Jewish Academy- Upper School ; 1556721</t>
  </si>
  <si>
    <t>West Hartford (CT)  - Norfeldt Learning Center ; 1559411</t>
  </si>
  <si>
    <t>West Hartford (CT)  - Norfeldt School ; 1551011</t>
  </si>
  <si>
    <t>West Hartford (CT)  - Northwest Catholic High School ; 1556521</t>
  </si>
  <si>
    <t>West Hartford (CT)  - PACES ; 1550861</t>
  </si>
  <si>
    <t>West Hartford (CT)  - Post Secondary Program ; 1559011</t>
  </si>
  <si>
    <t>West Hartford (CT)  - REACH ; 1557311</t>
  </si>
  <si>
    <t>West Hartford (CT)  - Renbrook School ; 1550221</t>
  </si>
  <si>
    <t>West Hartford (CT)  - Sedgwick Middle School ; 1555211</t>
  </si>
  <si>
    <t>West Hartford (CT)  - Smith School ; 1551711</t>
  </si>
  <si>
    <t>West Hartford (CT)  - Solomon Schechter Day School of Greater Hartford ; 1550621</t>
  </si>
  <si>
    <t>West Hartford (CT)  - St. Thomas the Apostle ; 1550421</t>
  </si>
  <si>
    <t>West Hartford (CT)  - St. Timothy Middle School ; 1550521</t>
  </si>
  <si>
    <t>West Hartford (CT)  - Strive-West Hartford ; 1559211</t>
  </si>
  <si>
    <t>West Hartford (CT)  - University of Hartford Magnet School ; 2410214</t>
  </si>
  <si>
    <t>West Hartford (CT)  - Webster Hill School ; 1551211</t>
  </si>
  <si>
    <t>West Hartford (CT)  - West Hartford Adult Education ; 1550117</t>
  </si>
  <si>
    <t>West Hartford (CT)  - West Hartford School District ; 1550011</t>
  </si>
  <si>
    <t>West Hartford (CT)  - Whiting Lane Learning Center ; 1559511</t>
  </si>
  <si>
    <t>West Hartford (CT)  - Whiting Lane School ; 1551311</t>
  </si>
  <si>
    <t>West Hartford (CT)  - Wolcott Learning Center ; 1559611</t>
  </si>
  <si>
    <t>West Hartford (CT)  - Wolcott School ; 1551511</t>
  </si>
  <si>
    <t>West Haven (CT)  - Alma E. Pagels School ; 1560811</t>
  </si>
  <si>
    <t>West Haven (CT)  - Blended ; 1560711</t>
  </si>
  <si>
    <t>West Haven (CT)  - Blended (Molloy) ; 1560511</t>
  </si>
  <si>
    <t>West Haven (CT)  - Carrigan 5/6 Intermediate School ; 1565311</t>
  </si>
  <si>
    <t>West Haven (CT)  - Edith E. Mackrille School ; 1560611</t>
  </si>
  <si>
    <t>West Haven (CT)  - Engineering - Science University Magnet School ; 0931711</t>
  </si>
  <si>
    <t>West Haven (CT)  - Forest School ; 1560311</t>
  </si>
  <si>
    <t>West Haven (CT)  - Harry M. Bailey Middle School ; 1565111</t>
  </si>
  <si>
    <t>West Haven (CT)  - Life Skills ; 1560111</t>
  </si>
  <si>
    <t>West Haven (CT)  - Marrakech, Inc. - Island Lane Transitional Program ; 0150782</t>
  </si>
  <si>
    <t>West Haven (CT)  - Notre Dame High School ; 1566121</t>
  </si>
  <si>
    <t>West Haven (CT)  - PACE ; 1560211</t>
  </si>
  <si>
    <t>West Haven (CT)  - Savin Rock Community School ; 1561411</t>
  </si>
  <si>
    <t>West Haven (CT)  - Seth G. Haley School ; 1560411</t>
  </si>
  <si>
    <t>West Haven (CT)  - St. Lawrence School-West Haven ; 1565221</t>
  </si>
  <si>
    <t>West Haven (CT)  - The West Haven Community House ; 1560121</t>
  </si>
  <si>
    <t>West Haven (CT)  - Washington School ; 1561211</t>
  </si>
  <si>
    <t>West Haven (CT)  - West Haven Adult Education ; 1560117</t>
  </si>
  <si>
    <t>West Haven (CT)  - West Haven High School ; 1566111</t>
  </si>
  <si>
    <t>West Haven (CT)  - West Haven School District ; 1560011</t>
  </si>
  <si>
    <t>West Simsbury (CT)  - The Master's School ; 1286421</t>
  </si>
  <si>
    <t>West Simsbury (CT)  - Tootin' Hills School ; 1280411</t>
  </si>
  <si>
    <t>West Springfield (MA)  - Brightside School ; 8250361</t>
  </si>
  <si>
    <t>West Springfield (MA)  - May Institute West Springfield ; 8255861</t>
  </si>
  <si>
    <t>West Suffield (CT)  - Suffield High School ; 1396111</t>
  </si>
  <si>
    <t>West Willington (CT)  - Center School ; 1600111</t>
  </si>
  <si>
    <t>West Willington (CT)  - Hall Memorial School ; 1605111</t>
  </si>
  <si>
    <t>Westborough (MA)  - Justice Resource Institute - Butler Center ; 8250821</t>
  </si>
  <si>
    <t>Westbrook (CT)  - Daisy Ingraham School ; 1540211</t>
  </si>
  <si>
    <t>Westbrook (CT)  - SARAH in Action - Westbrook ; 1540121</t>
  </si>
  <si>
    <t>Westbrook (CT)  - The Oxford Academy ; 1546121</t>
  </si>
  <si>
    <t>Westbrook (CT)  - Vista Life Innovations, Inc. ; 1540182</t>
  </si>
  <si>
    <t>Westbrook (CT)  - Westbrook High School ; 1546111</t>
  </si>
  <si>
    <t>Westbrook (CT)  - Westbrook Middle School ; 1545111</t>
  </si>
  <si>
    <t>Westbrook (CT)  - Westbrook School District ; 1540011</t>
  </si>
  <si>
    <t>Westerly (RI)  - Bradley School - Westerly ; 8440861</t>
  </si>
  <si>
    <t>Westfield (MA)  - White Oak School ; 8253561</t>
  </si>
  <si>
    <t>Weston (MA)  - Gifford School ; 8254161</t>
  </si>
  <si>
    <t>Weston (CT)  - Hurlbutt Elementary School ; 1570111</t>
  </si>
  <si>
    <t>Weston (CT)  - Post-High School Community Class Transition Program ; 1570311</t>
  </si>
  <si>
    <t>Weston (CT)  - Weston High School ; 1576111</t>
  </si>
  <si>
    <t>Weston (CT)  - Weston Intermediate School ; 1570211</t>
  </si>
  <si>
    <t>Weston (CT)  - Weston Middle School ; 1575111</t>
  </si>
  <si>
    <t>Weston (CT)  - Weston School District ; 1570011</t>
  </si>
  <si>
    <t>Westport (CT)  - Abilis, Inc. - LEAP/Westport ; 1580221</t>
  </si>
  <si>
    <t>Westport (CT)  - Bedford Middle School ; 1585111</t>
  </si>
  <si>
    <t>Westport (CT)  - Coleytown Elementary School ; 1580311</t>
  </si>
  <si>
    <t>Westport (CT)  - Coleytown Middle School ; 1585311</t>
  </si>
  <si>
    <t>Westport (CT)  - GFS Intensive Resource ; 1580211</t>
  </si>
  <si>
    <t>Westport (Connecticut)  - Greens Farms Academy ; 1586121</t>
  </si>
  <si>
    <t>Westport (CT)  - Green's Farms School ; 1580411</t>
  </si>
  <si>
    <t>Westport (CT)  - King's Highway Elementary School ; 1580511</t>
  </si>
  <si>
    <t>Westport (CT)  - Landmark Preschool - Westport ; 1580521</t>
  </si>
  <si>
    <t>Westport (CT)  - LLS Intensive Resource ; 1580111</t>
  </si>
  <si>
    <t>Westport (CT)  - Long Lots School ; 1580711</t>
  </si>
  <si>
    <t>Westport (CT)  - Pierrepont School ; 1580121</t>
  </si>
  <si>
    <t>Westport (CT)  - Saugatuck Elementary School ; 1580811</t>
  </si>
  <si>
    <t>Westport (CT)  - Staples High School ; 1586111</t>
  </si>
  <si>
    <t>Westport (CT)  - Stepping Stones Preschool ; 1588011</t>
  </si>
  <si>
    <t>Westport (CT)  - Westport School District ; 1580011</t>
  </si>
  <si>
    <t>Wethersfield (CT)  - ABA ; 1590411</t>
  </si>
  <si>
    <t>Wethersfield (CT)  - Alfred W. Hanmer School ; 1590811</t>
  </si>
  <si>
    <t>Wethersfield (CT)  - Charles Wright School ; 1591011</t>
  </si>
  <si>
    <t>Wethersfield (CT)  - Corpus Christi School ; 1590121</t>
  </si>
  <si>
    <t>Wethersfield (CT)  - Discovery Academy ; 2418114</t>
  </si>
  <si>
    <t>Wethersfield (CT)  - Emerson-Williams School ; 1590211</t>
  </si>
  <si>
    <t>Wethersfield (CT)  - Highcrest School ; 1591111</t>
  </si>
  <si>
    <t>Wethersfield (CT)  - Samuel B. Webb Elementary School ; 1591211</t>
  </si>
  <si>
    <t>Wethersfield (CT)  - Silas Deane Middle School ; 1595211</t>
  </si>
  <si>
    <t>Wethersfield (CT)  - Soundbridge ; 2419114</t>
  </si>
  <si>
    <t>Wethersfield (CT)  - STRIVE ; 1590311</t>
  </si>
  <si>
    <t>Wethersfield (CT)  - Unified School District #1 ; 3360015</t>
  </si>
  <si>
    <t>Wethersfield (CT)  - Wethersfield Adult Education ; 1590117</t>
  </si>
  <si>
    <t>Wethersfield (CT)  - Wethersfield High School ; 1596111</t>
  </si>
  <si>
    <t>Wethersfield (CT)  - Wethersfield School District ; 1590011</t>
  </si>
  <si>
    <t>Wethersfield (CT)  - Wethersfield Transition Academy ; 1590111</t>
  </si>
  <si>
    <t>White Plains (NY)  - New York School for the Deaf ; 8362061</t>
  </si>
  <si>
    <t>Willimantic (CT)  - Arts at the Capitol Theater Magnet School (ACT) ; 2536014</t>
  </si>
  <si>
    <t>Willimantic (CT)  - Assisted Work Program ; 1631211</t>
  </si>
  <si>
    <t>Willimantic (CT)  - Assisted Work Program at WHS ; 1631411</t>
  </si>
  <si>
    <t>Willimantic (CT)  - Early Headstart ; 1638011</t>
  </si>
  <si>
    <t>Willimantic (CT)  - Eastern Connecticut State University ; 7020038</t>
  </si>
  <si>
    <t>Willimantic (CT)  - Horizons Transition Education Partnership ; 1630221</t>
  </si>
  <si>
    <t>Willimantic (CT)  - LEAP Alternative High School ; 2530314</t>
  </si>
  <si>
    <t>Willimantic (CT)  - Natchaug Emotional Disturbance Program ; 1630711</t>
  </si>
  <si>
    <t>Willimantic (CT)  - Natchaug School ; 1630111</t>
  </si>
  <si>
    <t>Willimantic (CT)  - Project Genesis, Inc. - Special Education Support Services (SESS) ; 1630182</t>
  </si>
  <si>
    <t>Willimantic (CT)  - Sweeney ASD Program ; 1631111</t>
  </si>
  <si>
    <t>Willimantic (CT)  - Sweeney Medically Fragile Program ; 1630911</t>
  </si>
  <si>
    <t>Willimantic (CT)  - W. B. Sweeney School ; 1630611</t>
  </si>
  <si>
    <t>Willimantic (CT)  - Windham Early Childhood Center ; 1638311</t>
  </si>
  <si>
    <t>Willimantic (CT)  - Windham High School ; 1636111</t>
  </si>
  <si>
    <t>Willimantic (CT)  - Windham Middle School ; 1635111</t>
  </si>
  <si>
    <t>Willimantic (CT)  - Windham School District ; 1630011</t>
  </si>
  <si>
    <t>Willimantic (CT)  - Windham Technical High School ; 9002416</t>
  </si>
  <si>
    <t>Willington (CT)  - Willington School District ; 1600011</t>
  </si>
  <si>
    <t>Williston (VT)  - Pine Ridge ; 8500361</t>
  </si>
  <si>
    <t>Wilton (CT)  - Abilis, Inc. - LEAP/Wilton ; 1610321</t>
  </si>
  <si>
    <t>Wilton (CT)  - Cider Mill School ; 1610711</t>
  </si>
  <si>
    <t>Wilton (CT)  - Community Steps ; 1610311</t>
  </si>
  <si>
    <t>Wilton (CT)  - Connecticut Friends School ; 1610521</t>
  </si>
  <si>
    <t>Wilton (CT)  - Genesis ; 1610211</t>
  </si>
  <si>
    <t>Wilton (CT)  - Middlebrook School ; 1615211</t>
  </si>
  <si>
    <t>Wilton (CT)  - Miller-Driscoll School ; 1610511</t>
  </si>
  <si>
    <t>Wilton (CT)  - OUR LADY OF FATIMA CATHOLIC ACADEMY ; 1610121</t>
  </si>
  <si>
    <t>Wilton (CT)  - The Montessori School ; 1610421</t>
  </si>
  <si>
    <t>Wilton (CT)  - Westport Day School ; 1610221</t>
  </si>
  <si>
    <t>Wilton (CT)  - Wilton High School ; 1616111</t>
  </si>
  <si>
    <t>Wilton (CT)  - Wilton School District ; 1610011</t>
  </si>
  <si>
    <t>Windham (CT)  - Alternative Services - CT, Inc. - Vocational Program ; 0280182</t>
  </si>
  <si>
    <t>Windham (CT)  - Horizons Educational Support Services ; 1630382</t>
  </si>
  <si>
    <t>Windham (CT)  - Windham Center School ; 1630511</t>
  </si>
  <si>
    <t>Windsor (CT)  - Academy of Aerospace and Engineering ; 2415114</t>
  </si>
  <si>
    <t>Windsor (CT)  - Clover Street School ; 1640111</t>
  </si>
  <si>
    <t>Windsor (CT)  - Community Based Transition Academy ; 1640211</t>
  </si>
  <si>
    <t>Windsor (CT)  - Expulsion ; 1640411</t>
  </si>
  <si>
    <t>Windsor (CT)  - Family Partnerships of Connecticut LLC ; 1640621</t>
  </si>
  <si>
    <t>Windsor (CT)  - John F. Kennedy School ; 1640811</t>
  </si>
  <si>
    <t>Windsor (CT)  - Loomis Chaffee School ; 1646121</t>
  </si>
  <si>
    <t>Windsor (CT)  - Madina Academy ; 1640521</t>
  </si>
  <si>
    <t>Windsor (CT)  - Oliver Ellsworth School ; 1640911</t>
  </si>
  <si>
    <t>Windsor (CT)  - Poquonock Elementary School ; 1640511</t>
  </si>
  <si>
    <t>Windsor (CT)  - Praise, Power &amp; Prayer Christian School ; 1640221</t>
  </si>
  <si>
    <t>Windsor (CT)  - River Street School ; 2419314</t>
  </si>
  <si>
    <t>Windsor (CT)  - Sage Park Middle School ; 1645311</t>
  </si>
  <si>
    <t>Windsor (CT)  - Spark ; 1640311</t>
  </si>
  <si>
    <t>Windsor (CT)  - St. Gabriel ; 1640121</t>
  </si>
  <si>
    <t>Windsor (CT)  - Trinity Christian School ; 1640321</t>
  </si>
  <si>
    <t>Windsor (CT)  - Vinfen Corporation of Connecticut ; 1640282</t>
  </si>
  <si>
    <t>Windsor (NH)  - Wediko School ; 8330461</t>
  </si>
  <si>
    <t>Windsor (CT)  - Windsor Adult Education ; 1640117</t>
  </si>
  <si>
    <t>Windsor (CT)  - Windsor High School ; 1646111</t>
  </si>
  <si>
    <t>Windsor (CT)  - Windsor Montessori School ; 1640421</t>
  </si>
  <si>
    <t>Windsor (CT)  - Windsor School District ; 1640011</t>
  </si>
  <si>
    <t>Windsor Locks (CT)  - Calvary Christain School ; 1650221</t>
  </si>
  <si>
    <t>Windsor Locks (CT)  - New Life Christian Academy ; 1650121</t>
  </si>
  <si>
    <t>Windsor Locks (CT)  - North Street School ; 1650111</t>
  </si>
  <si>
    <t>Windsor Locks (CT)  - Pine Meadow Academy ; 1650611</t>
  </si>
  <si>
    <t>Windsor Locks (CT)  - RISE Transition Academy ; 1650211</t>
  </si>
  <si>
    <t>Windsor Locks (CT)  - SISU Academy ; 1650311</t>
  </si>
  <si>
    <t>Windsor Locks (CT)  - South Elementary School ; 1650411</t>
  </si>
  <si>
    <t>Windsor Locks (CT)  - Windsor Locks Adult Education ; 1650117</t>
  </si>
  <si>
    <t>Windsor Locks (CT)  - Windsor Locks High School ; 1656111</t>
  </si>
  <si>
    <t>Windsor Locks (CT)  - Windsor Locks Middle School ; 1655111</t>
  </si>
  <si>
    <t>Windsor Locks (CT)  - Windsor Locks School District ; 1650011</t>
  </si>
  <si>
    <t>Winsted (CT)  - AIM ; 2079112</t>
  </si>
  <si>
    <t>Winsted (CT)  - Batcheller Early Education Center ; 1620411</t>
  </si>
  <si>
    <t>Winsted (CT)  - Explorations ; 2726113</t>
  </si>
  <si>
    <t>Winsted (CT)  - Explorations District ; 2720013</t>
  </si>
  <si>
    <t>Winsted (CT)  - FLEX ; 2079012</t>
  </si>
  <si>
    <t>Winsted (CT)  - Highlander Transition Academy ; 2070112</t>
  </si>
  <si>
    <t>Winsted (CT)  - Links ; 2079212</t>
  </si>
  <si>
    <t>Winsted (CT)  - Northwestern Connecticut Community College ; 5820038</t>
  </si>
  <si>
    <t>Winsted (CT)  - Northwestern Regional High School ; 2076112</t>
  </si>
  <si>
    <t>Winsted (CT)  - Northwestern Regional Middle School ; 2075112</t>
  </si>
  <si>
    <t>Winsted (CT)  - NW CT Community College ; 2480317</t>
  </si>
  <si>
    <t>Winsted (CT)  - Pearson School ; 1625111</t>
  </si>
  <si>
    <t>Winsted (CT)  - Regional School District 07 ; 2070012</t>
  </si>
  <si>
    <t>Winsted (CT)  - Shared Services ; 2230061</t>
  </si>
  <si>
    <t>Winsted (CT)  - STEP ; 2079312</t>
  </si>
  <si>
    <t>Winsted (CT)  - The Gilbert School ; 9026122</t>
  </si>
  <si>
    <t>Winsted (CT)  - The Gilbert School District ; 9020022</t>
  </si>
  <si>
    <t>Winsted (CT)  - Winchester School District ; 1620011</t>
  </si>
  <si>
    <t>Wolcott (CT)  - ABC Classroom ; 1660311</t>
  </si>
  <si>
    <t>Wolcott (CT)  - Alcott School ; 1660611</t>
  </si>
  <si>
    <t>Wolcott (CT)  - Frisbie School ; 1660211</t>
  </si>
  <si>
    <t>Wolcott (CT)  - Phoenix Program ; 1660411</t>
  </si>
  <si>
    <t>Wolcott (CT)  - Prime Care, Inc. ; 1660182</t>
  </si>
  <si>
    <t>Wolcott (CT)  - Tyrrell Middle School ; 1665111</t>
  </si>
  <si>
    <t>Wolcott (CT)  - Wakelee School ; 1660511</t>
  </si>
  <si>
    <t>Wolcott (CT)  - Wolcott High School ; 1666111</t>
  </si>
  <si>
    <t>Wolcott (CT)  - Wolcott School District ; 1660011</t>
  </si>
  <si>
    <t>Woodbridge (CT)  - Acord, Inc. - Woodbridge ; 1670421</t>
  </si>
  <si>
    <t>Woodbridge (CT)  - Amity Regional High School ; 2056112</t>
  </si>
  <si>
    <t>Woodbridge (CT)  - Baron Therapy Services: West Rock Academy ; 1670521</t>
  </si>
  <si>
    <t>Woodbridge (CT)  - Beecher Road School ; 1670311</t>
  </si>
  <si>
    <t>Woodbridge (CT)  - Ezra Academy ; 1670121</t>
  </si>
  <si>
    <t>Woodbridge (CT)  - Regional School District 05 ; 2050012</t>
  </si>
  <si>
    <t>Woodbridge (CT)  - Woodbridge School District ; 1670011</t>
  </si>
  <si>
    <t>Woodbury (CT)  - Mitchell Elementary School ; 2140212</t>
  </si>
  <si>
    <t>Woodbury (CT)  - Nonnewaug High School ; 2146112</t>
  </si>
  <si>
    <t>Woodbury (CT)  - Region 14 Transition Academy ; 2140412</t>
  </si>
  <si>
    <t>Woodbury (CT)  - Regional School District 14 ; 2140012</t>
  </si>
  <si>
    <t>Woodbury (CT)  - Woodbury Middle School ; 2145112</t>
  </si>
  <si>
    <t>Woodland (IA)  - Woodward Academy ; 8190261</t>
  </si>
  <si>
    <t>Woodstock (CT)  - Covenant Academy ; 1695221</t>
  </si>
  <si>
    <t>Woodstock (CT)  - Northeast Placement Services ; 1690182</t>
  </si>
  <si>
    <t>Woodstock (CT)  - The Woodstock Academy ; 9036122</t>
  </si>
  <si>
    <t>Woodstock (CT)  - The Woodstock Academy District ; 9030022</t>
  </si>
  <si>
    <t>Woodstock (CT)  - Woodstock Academy Consortium Classroom ; 2530214</t>
  </si>
  <si>
    <t>Woodstock (CT)  - Woodstock Elementary School ; 1690211</t>
  </si>
  <si>
    <t>Woodstock (CT)  - Woodstock Middle School ; 1695111</t>
  </si>
  <si>
    <t>Woodstock (CT)  - Woodstock School District ; 1690011</t>
  </si>
  <si>
    <t>Wooster (OH)  - The Village Network - Boys Village Campue - Wooster ; 8390721</t>
  </si>
  <si>
    <t>Worcester (MA)  - Center for Applied Behavioral Instruction (CABI) ; 8252021</t>
  </si>
  <si>
    <t>Yalesville (CT)  - Mary G. Fritz Elementary School of Yalesville ; 1480811</t>
  </si>
  <si>
    <t>Yalesville (CT)  - WISE Intermediate Program ; 1489211</t>
  </si>
  <si>
    <t>Yonkers (NY)  - Andrus Children's Home/Orchard School ; 8361821</t>
  </si>
  <si>
    <t>Yonkers (NY)  - Westchester School for Special Children ; 8361421</t>
  </si>
  <si>
    <t>Yorktown (NY)  - The Walden School ; 8362121</t>
  </si>
  <si>
    <t xml:space="preserve">Last Name </t>
  </si>
  <si>
    <t>First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</si>
</sst>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00"/>
    <numFmt numFmtId="165" formatCode="0.0000"/>
    <numFmt numFmtId="166" formatCode="m/d;@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color theme="1"/>
      <name val="Tahoma"/>
      <family val="2"/>
    </font>
    <font>
      <sz val="14"/>
      <color theme="1"/>
      <name val="Arial"/>
      <family val="2"/>
    </font>
    <font>
      <b/>
      <sz val="16"/>
      <color theme="1"/>
      <name val="Tahoma"/>
      <family val="2"/>
    </font>
    <font>
      <b/>
      <sz val="18"/>
      <color theme="1"/>
      <name val="Tahoma"/>
      <family val="2"/>
    </font>
    <font>
      <sz val="10"/>
      <name val="Tahoma"/>
      <family val="2"/>
    </font>
    <font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7BFB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3" xfId="0" applyBorder="1" applyProtection="1"/>
    <xf numFmtId="0" fontId="5" fillId="0" borderId="3" xfId="0" applyFont="1" applyBorder="1" applyProtection="1"/>
    <xf numFmtId="0" fontId="6" fillId="0" borderId="3" xfId="0" applyFont="1" applyBorder="1" applyProtection="1"/>
    <xf numFmtId="0" fontId="2" fillId="0" borderId="3" xfId="0" applyFont="1" applyFill="1" applyBorder="1" applyAlignment="1" applyProtection="1">
      <alignment horizontal="left" indent="1"/>
    </xf>
    <xf numFmtId="0" fontId="2" fillId="0" borderId="3" xfId="0" applyFont="1" applyBorder="1" applyAlignment="1" applyProtection="1">
      <alignment horizontal="left" indent="1"/>
    </xf>
    <xf numFmtId="9" fontId="0" fillId="0" borderId="3" xfId="0" applyNumberFormat="1" applyBorder="1" applyProtection="1"/>
    <xf numFmtId="0" fontId="0" fillId="0" borderId="6" xfId="0" applyBorder="1" applyProtection="1"/>
    <xf numFmtId="0" fontId="2" fillId="0" borderId="3" xfId="0" applyFont="1" applyFill="1" applyBorder="1" applyProtection="1"/>
    <xf numFmtId="0" fontId="0" fillId="0" borderId="4" xfId="0" applyBorder="1" applyProtection="1"/>
    <xf numFmtId="0" fontId="0" fillId="0" borderId="7" xfId="0" applyBorder="1" applyProtection="1"/>
    <xf numFmtId="0" fontId="5" fillId="0" borderId="8" xfId="0" applyFont="1" applyBorder="1" applyProtection="1"/>
    <xf numFmtId="9" fontId="0" fillId="0" borderId="0" xfId="0" applyNumberFormat="1" applyProtection="1"/>
    <xf numFmtId="0" fontId="7" fillId="0" borderId="6" xfId="0" applyFont="1" applyBorder="1" applyProtection="1"/>
    <xf numFmtId="0" fontId="0" fillId="0" borderId="9" xfId="0" applyFill="1" applyBorder="1" applyProtection="1"/>
    <xf numFmtId="0" fontId="0" fillId="5" borderId="0" xfId="0" applyFill="1" applyProtection="1"/>
    <xf numFmtId="0" fontId="2" fillId="5" borderId="0" xfId="0" applyFont="1" applyFill="1" applyProtection="1"/>
    <xf numFmtId="0" fontId="8" fillId="0" borderId="3" xfId="0" applyFont="1" applyBorder="1" applyProtection="1"/>
    <xf numFmtId="0" fontId="9" fillId="0" borderId="3" xfId="0" applyFont="1" applyBorder="1" applyAlignment="1" applyProtection="1">
      <alignment horizontal="justify"/>
    </xf>
    <xf numFmtId="0" fontId="0" fillId="6" borderId="0" xfId="0" applyFill="1" applyBorder="1" applyProtection="1"/>
    <xf numFmtId="0" fontId="2" fillId="6" borderId="0" xfId="0" applyFont="1" applyFill="1" applyBorder="1" applyProtection="1"/>
    <xf numFmtId="0" fontId="0" fillId="0" borderId="0" xfId="0" applyBorder="1" applyProtection="1"/>
    <xf numFmtId="0" fontId="6" fillId="0" borderId="3" xfId="0" applyFont="1" applyBorder="1" applyAlignment="1" applyProtection="1">
      <alignment horizontal="left"/>
    </xf>
    <xf numFmtId="0" fontId="9" fillId="0" borderId="3" xfId="0" applyFont="1" applyBorder="1" applyProtection="1"/>
    <xf numFmtId="0" fontId="2" fillId="0" borderId="9" xfId="0" applyFont="1" applyFill="1" applyBorder="1" applyAlignment="1" applyProtection="1">
      <alignment horizontal="left" indent="1"/>
    </xf>
    <xf numFmtId="0" fontId="5" fillId="0" borderId="0" xfId="0" applyFont="1" applyBorder="1" applyProtection="1"/>
    <xf numFmtId="0" fontId="9" fillId="0" borderId="0" xfId="0" applyFont="1" applyBorder="1" applyAlignment="1" applyProtection="1">
      <alignment horizontal="left"/>
    </xf>
    <xf numFmtId="10" fontId="0" fillId="0" borderId="0" xfId="0" applyNumberFormat="1" applyBorder="1" applyProtection="1"/>
    <xf numFmtId="0" fontId="9" fillId="0" borderId="3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justify"/>
    </xf>
    <xf numFmtId="0" fontId="6" fillId="0" borderId="0" xfId="0" applyFont="1" applyBorder="1" applyAlignment="1" applyProtection="1">
      <alignment horizontal="left"/>
    </xf>
    <xf numFmtId="0" fontId="11" fillId="0" borderId="8" xfId="0" applyFont="1" applyBorder="1" applyProtection="1"/>
    <xf numFmtId="9" fontId="2" fillId="0" borderId="3" xfId="1" applyBorder="1" applyProtection="1"/>
    <xf numFmtId="0" fontId="0" fillId="4" borderId="3" xfId="0" applyFill="1" applyBorder="1" applyProtection="1"/>
    <xf numFmtId="0" fontId="12" fillId="0" borderId="3" xfId="0" applyFont="1" applyBorder="1" applyAlignment="1" applyProtection="1">
      <alignment horizontal="justify"/>
    </xf>
    <xf numFmtId="0" fontId="5" fillId="0" borderId="0" xfId="0" applyFont="1" applyFill="1" applyBorder="1" applyProtection="1"/>
    <xf numFmtId="0" fontId="6" fillId="0" borderId="0" xfId="0" applyFont="1" applyBorder="1" applyProtection="1"/>
    <xf numFmtId="0" fontId="5" fillId="0" borderId="3" xfId="0" applyFont="1" applyFill="1" applyBorder="1" applyProtection="1"/>
    <xf numFmtId="9" fontId="2" fillId="0" borderId="10" xfId="1" applyBorder="1" applyProtection="1"/>
    <xf numFmtId="0" fontId="0" fillId="0" borderId="10" xfId="0" applyBorder="1" applyProtection="1"/>
    <xf numFmtId="9" fontId="0" fillId="0" borderId="11" xfId="0" applyNumberFormat="1" applyBorder="1" applyProtection="1"/>
    <xf numFmtId="0" fontId="0" fillId="0" borderId="11" xfId="0" applyBorder="1" applyProtection="1"/>
    <xf numFmtId="0" fontId="9" fillId="0" borderId="3" xfId="0" applyFont="1" applyBorder="1" applyAlignment="1" applyProtection="1"/>
    <xf numFmtId="0" fontId="2" fillId="0" borderId="3" xfId="0" applyFont="1" applyBorder="1" applyProtection="1"/>
    <xf numFmtId="9" fontId="2" fillId="0" borderId="3" xfId="1" applyNumberFormat="1" applyBorder="1" applyProtection="1"/>
    <xf numFmtId="9" fontId="0" fillId="0" borderId="4" xfId="0" applyNumberFormat="1" applyBorder="1" applyProtection="1"/>
    <xf numFmtId="0" fontId="0" fillId="0" borderId="12" xfId="0" applyBorder="1" applyProtection="1"/>
    <xf numFmtId="0" fontId="5" fillId="0" borderId="13" xfId="0" applyFont="1" applyBorder="1" applyProtection="1"/>
    <xf numFmtId="49" fontId="0" fillId="0" borderId="3" xfId="0" applyNumberFormat="1" applyBorder="1" applyProtection="1"/>
    <xf numFmtId="0" fontId="7" fillId="0" borderId="3" xfId="0" applyFont="1" applyBorder="1" applyProtection="1"/>
    <xf numFmtId="0" fontId="7" fillId="0" borderId="3" xfId="0" applyFont="1" applyBorder="1" applyAlignment="1" applyProtection="1"/>
    <xf numFmtId="0" fontId="2" fillId="0" borderId="7" xfId="0" applyFont="1" applyBorder="1" applyProtection="1"/>
    <xf numFmtId="0" fontId="0" fillId="7" borderId="0" xfId="0" applyFill="1" applyProtection="1"/>
    <xf numFmtId="0" fontId="2" fillId="0" borderId="0" xfId="0" applyFont="1" applyProtection="1"/>
    <xf numFmtId="0" fontId="5" fillId="0" borderId="0" xfId="0" applyFont="1" applyAlignment="1" applyProtection="1">
      <alignment horizontal="right"/>
      <protection locked="0"/>
    </xf>
    <xf numFmtId="0" fontId="4" fillId="0" borderId="0" xfId="0" applyFont="1" applyFill="1"/>
    <xf numFmtId="0" fontId="13" fillId="0" borderId="2" xfId="0" applyFont="1" applyFill="1" applyBorder="1" applyAlignment="1" applyProtection="1">
      <alignment wrapText="1"/>
      <protection locked="0"/>
    </xf>
    <xf numFmtId="0" fontId="13" fillId="0" borderId="2" xfId="0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13" fillId="0" borderId="1" xfId="0" applyFont="1" applyFill="1" applyBorder="1" applyProtection="1">
      <protection locked="0"/>
    </xf>
    <xf numFmtId="0" fontId="13" fillId="0" borderId="0" xfId="0" applyFont="1" applyFill="1" applyBorder="1" applyAlignment="1" applyProtection="1">
      <alignment wrapText="1"/>
      <protection locked="0"/>
    </xf>
    <xf numFmtId="0" fontId="13" fillId="0" borderId="15" xfId="0" applyFont="1" applyFill="1" applyBorder="1" applyAlignment="1" applyProtection="1">
      <alignment wrapText="1"/>
      <protection locked="0"/>
    </xf>
    <xf numFmtId="0" fontId="13" fillId="0" borderId="15" xfId="0" applyFont="1" applyFill="1" applyBorder="1" applyProtection="1">
      <protection locked="0"/>
    </xf>
    <xf numFmtId="0" fontId="13" fillId="0" borderId="14" xfId="0" applyFont="1" applyFill="1" applyBorder="1" applyProtection="1">
      <protection locked="0"/>
    </xf>
    <xf numFmtId="164" fontId="3" fillId="0" borderId="0" xfId="0" applyNumberFormat="1" applyFont="1" applyFill="1" applyBorder="1" applyAlignment="1">
      <alignment horizontal="left" vertical="top"/>
    </xf>
    <xf numFmtId="165" fontId="3" fillId="0" borderId="0" xfId="0" applyNumberFormat="1" applyFont="1" applyFill="1" applyBorder="1" applyAlignment="1">
      <alignment horizontal="left" vertical="top"/>
    </xf>
    <xf numFmtId="0" fontId="13" fillId="2" borderId="2" xfId="0" applyFont="1" applyFill="1" applyBorder="1" applyProtection="1">
      <protection locked="0"/>
    </xf>
    <xf numFmtId="0" fontId="13" fillId="8" borderId="5" xfId="0" applyFont="1" applyFill="1" applyBorder="1" applyAlignment="1" applyProtection="1">
      <alignment horizontal="center" wrapText="1"/>
      <protection locked="0"/>
    </xf>
    <xf numFmtId="0" fontId="13" fillId="8" borderId="9" xfId="0" applyFont="1" applyFill="1" applyBorder="1" applyAlignment="1" applyProtection="1">
      <alignment horizontal="center" wrapText="1"/>
      <protection locked="0"/>
    </xf>
    <xf numFmtId="0" fontId="4" fillId="0" borderId="0" xfId="0" applyFont="1" applyFill="1" applyAlignment="1">
      <alignment horizontal="center"/>
    </xf>
    <xf numFmtId="0" fontId="13" fillId="8" borderId="5" xfId="0" applyFont="1" applyFill="1" applyBorder="1" applyAlignment="1" applyProtection="1">
      <alignment horizontal="center"/>
      <protection locked="0"/>
    </xf>
    <xf numFmtId="0" fontId="13" fillId="8" borderId="9" xfId="0" applyFont="1" applyFill="1" applyBorder="1" applyAlignment="1" applyProtection="1">
      <alignment horizontal="center"/>
      <protection locked="0"/>
    </xf>
    <xf numFmtId="0" fontId="13" fillId="8" borderId="4" xfId="0" applyFont="1" applyFill="1" applyBorder="1" applyAlignment="1" applyProtection="1">
      <alignment horizontal="center"/>
      <protection locked="0"/>
    </xf>
    <xf numFmtId="0" fontId="1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4" fillId="8" borderId="3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 applyProtection="1">
      <alignment horizontal="center" wrapText="1"/>
      <protection locked="0"/>
    </xf>
    <xf numFmtId="166" fontId="14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/>
    </xf>
    <xf numFmtId="166" fontId="18" fillId="3" borderId="3" xfId="0" applyNumberFormat="1" applyFont="1" applyFill="1" applyBorder="1" applyAlignment="1">
      <alignment horizontal="center" vertical="center" textRotation="45" shrinkToFit="1"/>
    </xf>
    <xf numFmtId="0" fontId="0" fillId="3" borderId="3" xfId="0" applyFill="1" applyBorder="1"/>
    <xf numFmtId="0" fontId="0" fillId="14" borderId="3" xfId="0" applyFill="1" applyBorder="1"/>
    <xf numFmtId="0" fontId="14" fillId="8" borderId="5" xfId="0" applyFont="1" applyFill="1" applyBorder="1" applyAlignment="1">
      <alignment horizontal="center" vertical="center"/>
    </xf>
    <xf numFmtId="0" fontId="16" fillId="0" borderId="16" xfId="0" applyFont="1" applyFill="1" applyBorder="1" applyAlignment="1" applyProtection="1">
      <alignment horizontal="center" vertical="center"/>
      <protection locked="0" hidden="1"/>
    </xf>
    <xf numFmtId="14" fontId="19" fillId="0" borderId="16" xfId="0" applyNumberFormat="1" applyFont="1" applyFill="1" applyBorder="1" applyProtection="1">
      <protection locked="0" hidden="1"/>
    </xf>
    <xf numFmtId="0" fontId="20" fillId="0" borderId="16" xfId="0" applyFont="1" applyFill="1" applyBorder="1" applyProtection="1">
      <protection locked="0" hidden="1"/>
    </xf>
    <xf numFmtId="0" fontId="20" fillId="0" borderId="16" xfId="0" applyFont="1" applyFill="1" applyBorder="1" applyAlignment="1" applyProtection="1">
      <alignment wrapText="1"/>
      <protection locked="0" hidden="1"/>
    </xf>
    <xf numFmtId="49" fontId="20" fillId="0" borderId="16" xfId="0" applyNumberFormat="1" applyFont="1" applyFill="1" applyBorder="1" applyProtection="1">
      <protection locked="0" hidden="1"/>
    </xf>
    <xf numFmtId="14" fontId="20" fillId="0" borderId="16" xfId="0" applyNumberFormat="1" applyFont="1" applyFill="1" applyBorder="1" applyAlignment="1" applyProtection="1">
      <alignment wrapText="1"/>
      <protection locked="0" hidden="1"/>
    </xf>
    <xf numFmtId="0" fontId="20" fillId="0" borderId="16" xfId="0" applyFont="1" applyFill="1" applyBorder="1"/>
    <xf numFmtId="0" fontId="19" fillId="0" borderId="16" xfId="0" applyFont="1" applyFill="1" applyBorder="1" applyProtection="1">
      <protection locked="0" hidden="1"/>
    </xf>
    <xf numFmtId="0" fontId="20" fillId="0" borderId="16" xfId="2" applyFont="1" applyFill="1" applyBorder="1" applyAlignment="1"/>
    <xf numFmtId="14" fontId="20" fillId="0" borderId="16" xfId="2" applyNumberFormat="1" applyFont="1" applyFill="1" applyBorder="1" applyAlignment="1"/>
    <xf numFmtId="0" fontId="20" fillId="0" borderId="16" xfId="2" applyFont="1" applyFill="1" applyBorder="1" applyAlignment="1">
      <alignment horizontal="left"/>
    </xf>
    <xf numFmtId="0" fontId="19" fillId="0" borderId="16" xfId="0" applyFont="1" applyFill="1" applyBorder="1" applyAlignment="1" applyProtection="1">
      <alignment wrapText="1"/>
      <protection locked="0" hidden="1"/>
    </xf>
    <xf numFmtId="49" fontId="19" fillId="0" borderId="16" xfId="0" applyNumberFormat="1" applyFont="1" applyFill="1" applyBorder="1" applyProtection="1">
      <protection locked="0" hidden="1"/>
    </xf>
    <xf numFmtId="14" fontId="19" fillId="0" borderId="16" xfId="0" applyNumberFormat="1" applyFont="1" applyFill="1" applyBorder="1" applyAlignment="1" applyProtection="1">
      <alignment wrapText="1"/>
      <protection locked="0" hidden="1"/>
    </xf>
    <xf numFmtId="14" fontId="19" fillId="0" borderId="16" xfId="0" applyNumberFormat="1" applyFont="1" applyFill="1" applyBorder="1" applyProtection="1">
      <protection locked="0"/>
    </xf>
    <xf numFmtId="0" fontId="19" fillId="0" borderId="16" xfId="0" applyFont="1" applyFill="1" applyBorder="1" applyProtection="1">
      <protection locked="0"/>
    </xf>
    <xf numFmtId="0" fontId="19" fillId="0" borderId="16" xfId="0" applyFont="1" applyFill="1" applyBorder="1" applyAlignment="1" applyProtection="1">
      <alignment wrapText="1"/>
      <protection locked="0"/>
    </xf>
    <xf numFmtId="49" fontId="19" fillId="0" borderId="16" xfId="0" applyNumberFormat="1" applyFont="1" applyFill="1" applyBorder="1" applyProtection="1">
      <protection locked="0"/>
    </xf>
    <xf numFmtId="14" fontId="19" fillId="0" borderId="16" xfId="0" applyNumberFormat="1" applyFont="1" applyFill="1" applyBorder="1" applyAlignment="1" applyProtection="1">
      <alignment wrapText="1"/>
      <protection locked="0"/>
    </xf>
    <xf numFmtId="0" fontId="19" fillId="0" borderId="16" xfId="0" applyFont="1" applyFill="1" applyBorder="1" applyAlignment="1" applyProtection="1">
      <alignment horizontal="right"/>
      <protection locked="0"/>
    </xf>
    <xf numFmtId="9" fontId="5" fillId="0" borderId="3" xfId="1" applyFont="1" applyBorder="1" applyProtection="1"/>
    <xf numFmtId="0" fontId="0" fillId="0" borderId="3" xfId="0" applyBorder="1" applyProtection="1">
      <protection locked="0"/>
    </xf>
    <xf numFmtId="0" fontId="9" fillId="0" borderId="3" xfId="0" applyFont="1" applyBorder="1" applyProtection="1">
      <protection locked="0"/>
    </xf>
    <xf numFmtId="0" fontId="9" fillId="0" borderId="3" xfId="0" applyFont="1" applyFill="1" applyBorder="1" applyAlignment="1" applyProtection="1">
      <alignment horizontal="justify"/>
    </xf>
    <xf numFmtId="0" fontId="17" fillId="3" borderId="4" xfId="0" applyFont="1" applyFill="1" applyBorder="1" applyAlignment="1">
      <alignment horizontal="center" vertical="center"/>
    </xf>
    <xf numFmtId="14" fontId="19" fillId="0" borderId="18" xfId="0" applyNumberFormat="1" applyFont="1" applyFill="1" applyBorder="1" applyProtection="1">
      <protection locked="0" hidden="1"/>
    </xf>
    <xf numFmtId="0" fontId="19" fillId="0" borderId="17" xfId="0" applyFont="1" applyFill="1" applyBorder="1" applyProtection="1">
      <protection locked="0" hidden="1"/>
    </xf>
    <xf numFmtId="0" fontId="15" fillId="13" borderId="18" xfId="0" applyFont="1" applyFill="1" applyBorder="1" applyAlignment="1" applyProtection="1">
      <alignment horizontal="center" vertical="center"/>
      <protection locked="0" hidden="1"/>
    </xf>
    <xf numFmtId="0" fontId="15" fillId="13" borderId="18" xfId="0" applyFont="1" applyFill="1" applyBorder="1" applyAlignment="1" applyProtection="1">
      <alignment horizontal="center" vertical="center" wrapText="1"/>
      <protection locked="0" hidden="1"/>
    </xf>
    <xf numFmtId="0" fontId="15" fillId="11" borderId="22" xfId="0" applyFont="1" applyFill="1" applyBorder="1" applyAlignment="1" applyProtection="1">
      <alignment horizontal="center" vertical="center"/>
      <protection locked="0" hidden="1"/>
    </xf>
    <xf numFmtId="0" fontId="15" fillId="11" borderId="18" xfId="0" applyFont="1" applyFill="1" applyBorder="1" applyAlignment="1" applyProtection="1">
      <alignment horizontal="center" vertical="center"/>
      <protection locked="0" hidden="1"/>
    </xf>
    <xf numFmtId="0" fontId="15" fillId="12" borderId="4" xfId="0" applyFont="1" applyFill="1" applyBorder="1" applyAlignment="1" applyProtection="1">
      <alignment horizontal="center" vertical="center" wrapText="1"/>
      <protection locked="0" hidden="1"/>
    </xf>
    <xf numFmtId="0" fontId="15" fillId="9" borderId="18" xfId="0" applyFont="1" applyFill="1" applyBorder="1" applyAlignment="1" applyProtection="1">
      <alignment horizontal="center" vertical="center"/>
      <protection locked="0" hidden="1"/>
    </xf>
    <xf numFmtId="0" fontId="19" fillId="0" borderId="8" xfId="0" applyFont="1" applyFill="1" applyBorder="1" applyProtection="1">
      <protection locked="0" hidden="1"/>
    </xf>
    <xf numFmtId="0" fontId="15" fillId="10" borderId="18" xfId="0" applyFont="1" applyFill="1" applyBorder="1" applyAlignment="1" applyProtection="1">
      <alignment horizontal="center" vertical="center"/>
      <protection locked="0" hidden="1"/>
    </xf>
    <xf numFmtId="0" fontId="15" fillId="3" borderId="18" xfId="0" applyFont="1" applyFill="1" applyBorder="1" applyAlignment="1" applyProtection="1">
      <alignment horizontal="center" vertical="center"/>
      <protection locked="0" hidden="1"/>
    </xf>
    <xf numFmtId="0" fontId="14" fillId="0" borderId="0" xfId="0" applyFont="1" applyFill="1" applyAlignment="1">
      <alignment horizontal="center" vertical="center" wrapText="1"/>
    </xf>
    <xf numFmtId="0" fontId="15" fillId="15" borderId="18" xfId="0" applyFont="1" applyFill="1" applyBorder="1" applyAlignment="1" applyProtection="1">
      <alignment horizontal="center" vertical="center"/>
      <protection locked="0" hidden="1"/>
    </xf>
    <xf numFmtId="0" fontId="15" fillId="15" borderId="18" xfId="0" applyFont="1" applyFill="1" applyBorder="1" applyAlignment="1" applyProtection="1">
      <alignment horizontal="center" vertical="center" wrapText="1"/>
      <protection locked="0" hidden="1"/>
    </xf>
    <xf numFmtId="0" fontId="23" fillId="16" borderId="0" xfId="0" applyFont="1" applyFill="1" applyProtection="1">
      <protection locked="0"/>
    </xf>
    <xf numFmtId="0" fontId="2" fillId="0" borderId="0" xfId="0" applyFont="1"/>
    <xf numFmtId="0" fontId="22" fillId="0" borderId="21" xfId="0" applyFont="1" applyFill="1" applyBorder="1" applyAlignment="1" applyProtection="1">
      <alignment horizontal="center"/>
      <protection locked="0" hidden="1"/>
    </xf>
    <xf numFmtId="0" fontId="15" fillId="13" borderId="18" xfId="0" applyNumberFormat="1" applyFont="1" applyFill="1" applyBorder="1" applyAlignment="1" applyProtection="1">
      <alignment horizontal="center" vertical="center"/>
      <protection locked="0" hidden="1"/>
    </xf>
    <xf numFmtId="0" fontId="15" fillId="13" borderId="18" xfId="0" applyNumberFormat="1" applyFont="1" applyFill="1" applyBorder="1" applyAlignment="1" applyProtection="1">
      <alignment horizontal="center" vertical="center" wrapText="1"/>
      <protection locked="0" hidden="1"/>
    </xf>
    <xf numFmtId="0" fontId="20" fillId="0" borderId="16" xfId="0" applyNumberFormat="1" applyFont="1" applyFill="1" applyBorder="1" applyAlignment="1" applyProtection="1">
      <alignment wrapText="1"/>
      <protection locked="0" hidden="1"/>
    </xf>
    <xf numFmtId="0" fontId="20" fillId="0" borderId="16" xfId="2" applyNumberFormat="1" applyFont="1" applyFill="1" applyBorder="1" applyAlignment="1"/>
    <xf numFmtId="0" fontId="19" fillId="0" borderId="16" xfId="0" applyNumberFormat="1" applyFont="1" applyFill="1" applyBorder="1" applyAlignment="1" applyProtection="1">
      <alignment wrapText="1"/>
      <protection locked="0" hidden="1"/>
    </xf>
    <xf numFmtId="0" fontId="19" fillId="0" borderId="16" xfId="0" applyNumberFormat="1" applyFont="1" applyFill="1" applyBorder="1" applyAlignment="1" applyProtection="1">
      <alignment wrapText="1"/>
      <protection locked="0"/>
    </xf>
    <xf numFmtId="0" fontId="19" fillId="0" borderId="16" xfId="0" applyNumberFormat="1" applyFont="1" applyFill="1" applyBorder="1" applyProtection="1">
      <protection locked="0"/>
    </xf>
    <xf numFmtId="0" fontId="19" fillId="0" borderId="16" xfId="0" applyNumberFormat="1" applyFont="1" applyFill="1" applyBorder="1" applyProtection="1">
      <protection locked="0" hidden="1"/>
    </xf>
    <xf numFmtId="0" fontId="21" fillId="0" borderId="19" xfId="0" applyFont="1" applyFill="1" applyBorder="1" applyAlignment="1" applyProtection="1">
      <alignment horizontal="center"/>
      <protection locked="0" hidden="1"/>
    </xf>
    <xf numFmtId="0" fontId="21" fillId="0" borderId="21" xfId="0" applyFont="1" applyFill="1" applyBorder="1" applyAlignment="1" applyProtection="1">
      <alignment horizontal="center"/>
      <protection locked="0" hidden="1"/>
    </xf>
    <xf numFmtId="0" fontId="22" fillId="0" borderId="19" xfId="0" applyFont="1" applyFill="1" applyBorder="1" applyAlignment="1" applyProtection="1">
      <alignment horizontal="center"/>
      <protection locked="0" hidden="1"/>
    </xf>
    <xf numFmtId="0" fontId="22" fillId="0" borderId="20" xfId="0" applyFont="1" applyFill="1" applyBorder="1" applyAlignment="1" applyProtection="1">
      <alignment horizontal="center"/>
      <protection locked="0" hidden="1"/>
    </xf>
    <xf numFmtId="0" fontId="22" fillId="0" borderId="21" xfId="0" applyFont="1" applyFill="1" applyBorder="1" applyAlignment="1" applyProtection="1">
      <alignment horizontal="center"/>
      <protection locked="0" hidden="1"/>
    </xf>
    <xf numFmtId="0" fontId="19" fillId="0" borderId="19" xfId="0" applyFont="1" applyFill="1" applyBorder="1" applyAlignment="1" applyProtection="1">
      <alignment horizontal="center"/>
      <protection locked="0" hidden="1"/>
    </xf>
    <xf numFmtId="0" fontId="19" fillId="0" borderId="20" xfId="0" applyFont="1" applyFill="1" applyBorder="1" applyAlignment="1" applyProtection="1">
      <alignment horizontal="center"/>
      <protection locked="0" hidden="1"/>
    </xf>
    <xf numFmtId="0" fontId="19" fillId="0" borderId="21" xfId="0" applyFont="1" applyFill="1" applyBorder="1" applyAlignment="1" applyProtection="1">
      <alignment horizontal="center"/>
      <protection locked="0" hidden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4" fontId="21" fillId="0" borderId="19" xfId="0" applyNumberFormat="1" applyFont="1" applyFill="1" applyBorder="1" applyAlignment="1" applyProtection="1">
      <alignment horizontal="center"/>
      <protection locked="0" hidden="1"/>
    </xf>
    <xf numFmtId="14" fontId="21" fillId="0" borderId="21" xfId="0" applyNumberFormat="1" applyFont="1" applyFill="1" applyBorder="1" applyAlignment="1" applyProtection="1">
      <alignment horizontal="center"/>
      <protection locked="0" hidden="1"/>
    </xf>
  </cellXfs>
  <cellStyles count="6">
    <cellStyle name="Currency 2" xfId="3" xr:uid="{00000000-0005-0000-0000-000030000000}"/>
    <cellStyle name="Normal" xfId="0" builtinId="0"/>
    <cellStyle name="Normal 2" xfId="2" xr:uid="{449DAC64-48FF-4E9B-8C97-15A455D8103E}"/>
    <cellStyle name="Normal 2 2" xfId="4" xr:uid="{B7957241-C579-4B6C-B0B7-EAB262644EF5}"/>
    <cellStyle name="Normal 3" xfId="5" xr:uid="{B49C2A21-7DC3-4DC0-B329-6862FF87B4B5}"/>
    <cellStyle name="Percent" xfId="1" builtinId="5"/>
  </cellStyles>
  <dxfs count="0"/>
  <tableStyles count="0" defaultTableStyle="TableStyleMedium2" defaultPivotStyle="PivotStyleLight16"/>
  <colors>
    <mruColors>
      <color rgb="FFF7BFBB"/>
      <color rgb="FFE0C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sonal\bgoff_charteroakgroup_com\Documents\Documents\SDE%20Youth%20Service%20Bureau\Data_2015\CSDE%20Annual%20Datacollection%20FormPY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laborator Report"/>
      <sheetName val="Financial Summary"/>
      <sheetName val="Tier 1- Direct Services Report"/>
      <sheetName val="Tier 2 Individual Records"/>
      <sheetName val="Tier 2 - Summary "/>
      <sheetName val="CT Dep ED Match"/>
      <sheetName val="JRBshee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9AC1B-1E47-48D1-854B-2036B60E8D96}">
  <sheetPr codeName="Sheet1">
    <tabColor indexed="62"/>
  </sheetPr>
  <dimension ref="A1:AJ2009"/>
  <sheetViews>
    <sheetView showGridLines="0" tabSelected="1" zoomScale="80" zoomScaleNormal="80" workbookViewId="0">
      <pane xSplit="4" ySplit="2" topLeftCell="G3" activePane="bottomRight" state="frozen"/>
      <selection pane="topRight" activeCell="C1" sqref="C1"/>
      <selection pane="bottomLeft" activeCell="A2" sqref="A2"/>
      <selection pane="bottomRight" activeCell="L5" sqref="L5"/>
    </sheetView>
  </sheetViews>
  <sheetFormatPr defaultColWidth="18.1328125" defaultRowHeight="17.25" x14ac:dyDescent="0.45"/>
  <cols>
    <col min="1" max="1" width="12.86328125" style="86" customWidth="1"/>
    <col min="2" max="2" width="14" style="86" customWidth="1"/>
    <col min="3" max="3" width="29.73046875" style="92" customWidth="1"/>
    <col min="4" max="4" width="30" style="92" customWidth="1"/>
    <col min="5" max="5" width="39.3984375" style="92" customWidth="1"/>
    <col min="6" max="6" width="14.3984375" style="92" customWidth="1"/>
    <col min="7" max="7" width="18.1328125" style="92"/>
    <col min="8" max="8" width="13.86328125" style="92" customWidth="1"/>
    <col min="9" max="11" width="16.59765625" style="92" customWidth="1"/>
    <col min="12" max="12" width="15.265625" style="86" customWidth="1"/>
    <col min="13" max="13" width="17.265625" style="134" customWidth="1"/>
    <col min="14" max="14" width="21.3984375" style="134" customWidth="1"/>
    <col min="15" max="15" width="51" style="92" customWidth="1"/>
    <col min="16" max="16" width="26.3984375" style="92" customWidth="1"/>
    <col min="17" max="17" width="18.1328125" style="92"/>
    <col min="18" max="18" width="23.59765625" style="92" customWidth="1"/>
    <col min="19" max="19" width="32.86328125" style="92" customWidth="1"/>
    <col min="20" max="20" width="28.265625" style="92" customWidth="1"/>
    <col min="21" max="21" width="26.86328125" style="92" customWidth="1"/>
    <col min="22" max="22" width="26" style="92" customWidth="1"/>
    <col min="23" max="25" width="21.86328125" style="92" customWidth="1"/>
    <col min="26" max="26" width="22.1328125" style="92" customWidth="1"/>
    <col min="27" max="27" width="25.86328125" style="92" customWidth="1"/>
    <col min="28" max="28" width="25.3984375" style="92" customWidth="1"/>
    <col min="29" max="29" width="25.86328125" style="92" customWidth="1"/>
    <col min="30" max="30" width="29.1328125" style="92" customWidth="1"/>
    <col min="31" max="31" width="26.73046875" style="92" customWidth="1"/>
    <col min="32" max="32" width="28" style="92" customWidth="1"/>
    <col min="33" max="33" width="24.3984375" style="92" customWidth="1"/>
    <col min="34" max="34" width="29.1328125" style="92" customWidth="1"/>
    <col min="35" max="35" width="28" style="92" customWidth="1"/>
    <col min="36" max="16384" width="18.1328125" style="92"/>
  </cols>
  <sheetData>
    <row r="1" spans="1:36" ht="22.15" x14ac:dyDescent="0.55000000000000004">
      <c r="A1" s="146" t="s">
        <v>0</v>
      </c>
      <c r="B1" s="147"/>
      <c r="C1" s="135" t="s">
        <v>1</v>
      </c>
      <c r="D1" s="136"/>
      <c r="E1" s="137" t="s">
        <v>2</v>
      </c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9"/>
      <c r="V1" s="126"/>
      <c r="W1" s="126"/>
      <c r="X1" s="126"/>
      <c r="Y1" s="126"/>
      <c r="Z1" s="118"/>
      <c r="AA1" s="140"/>
      <c r="AB1" s="141"/>
      <c r="AC1" s="141"/>
      <c r="AD1" s="142"/>
      <c r="AE1" s="143"/>
      <c r="AF1" s="144"/>
      <c r="AG1" s="144"/>
      <c r="AH1" s="144"/>
      <c r="AI1" s="145"/>
      <c r="AJ1" s="111"/>
    </row>
    <row r="2" spans="1:36" s="85" customFormat="1" ht="48.75" customHeight="1" x14ac:dyDescent="0.35">
      <c r="A2" s="116" t="s">
        <v>3</v>
      </c>
      <c r="B2" s="116" t="s">
        <v>4</v>
      </c>
      <c r="C2" s="114" t="s">
        <v>5</v>
      </c>
      <c r="D2" s="115" t="s">
        <v>6</v>
      </c>
      <c r="E2" s="112" t="s">
        <v>7</v>
      </c>
      <c r="F2" s="112" t="s">
        <v>8</v>
      </c>
      <c r="G2" s="113" t="s">
        <v>9</v>
      </c>
      <c r="H2" s="112" t="s">
        <v>10</v>
      </c>
      <c r="I2" s="112" t="s">
        <v>11</v>
      </c>
      <c r="J2" s="112" t="s">
        <v>12</v>
      </c>
      <c r="K2" s="112" t="s">
        <v>13</v>
      </c>
      <c r="L2" s="112" t="s">
        <v>14</v>
      </c>
      <c r="M2" s="127" t="s">
        <v>15</v>
      </c>
      <c r="N2" s="128" t="s">
        <v>16</v>
      </c>
      <c r="O2" s="113" t="s">
        <v>17</v>
      </c>
      <c r="P2" s="112" t="s">
        <v>18</v>
      </c>
      <c r="Q2" s="112" t="s">
        <v>19</v>
      </c>
      <c r="R2" s="112" t="s">
        <v>20</v>
      </c>
      <c r="S2" s="112" t="s">
        <v>21</v>
      </c>
      <c r="T2" s="112" t="s">
        <v>22</v>
      </c>
      <c r="U2" s="122" t="s">
        <v>23</v>
      </c>
      <c r="V2" s="122" t="s">
        <v>24</v>
      </c>
      <c r="W2" s="123" t="s">
        <v>25</v>
      </c>
      <c r="X2" s="123" t="s">
        <v>26</v>
      </c>
      <c r="Y2" s="123" t="s">
        <v>27</v>
      </c>
      <c r="Z2" s="117" t="s">
        <v>28</v>
      </c>
      <c r="AA2" s="119" t="s">
        <v>29</v>
      </c>
      <c r="AB2" s="119" t="s">
        <v>30</v>
      </c>
      <c r="AC2" s="119" t="s">
        <v>31</v>
      </c>
      <c r="AD2" s="119" t="s">
        <v>32</v>
      </c>
      <c r="AE2" s="120" t="s">
        <v>33</v>
      </c>
      <c r="AF2" s="120" t="s">
        <v>34</v>
      </c>
      <c r="AG2" s="120" t="s">
        <v>35</v>
      </c>
      <c r="AH2" s="120" t="s">
        <v>36</v>
      </c>
      <c r="AI2" s="120" t="s">
        <v>37</v>
      </c>
    </row>
    <row r="3" spans="1:36" x14ac:dyDescent="0.45">
      <c r="A3" s="110"/>
      <c r="B3" s="110"/>
      <c r="C3" s="87"/>
      <c r="D3" s="88"/>
      <c r="E3" s="88"/>
      <c r="F3" s="88"/>
      <c r="G3" s="89"/>
      <c r="H3" s="88"/>
      <c r="I3" s="88"/>
      <c r="J3" s="88"/>
      <c r="K3" s="88"/>
      <c r="L3" s="90"/>
      <c r="M3" s="129"/>
      <c r="N3" s="129"/>
      <c r="O3" s="89"/>
      <c r="P3" s="91"/>
      <c r="Q3" s="87"/>
      <c r="R3" s="87"/>
      <c r="S3" s="87"/>
      <c r="T3" s="87"/>
      <c r="Z3" s="87"/>
      <c r="AA3" s="87"/>
    </row>
    <row r="4" spans="1:36" x14ac:dyDescent="0.45">
      <c r="C4" s="87"/>
      <c r="D4" s="88"/>
      <c r="E4" s="88"/>
      <c r="F4" s="88"/>
      <c r="G4" s="89"/>
      <c r="H4" s="88"/>
      <c r="I4" s="88"/>
      <c r="J4" s="88"/>
      <c r="K4" s="88"/>
      <c r="L4" s="90"/>
      <c r="M4" s="129"/>
      <c r="N4" s="129"/>
      <c r="O4" s="89"/>
      <c r="P4" s="91"/>
      <c r="Q4" s="87"/>
      <c r="R4" s="87"/>
      <c r="S4" s="87"/>
      <c r="T4" s="87"/>
      <c r="Z4" s="87"/>
      <c r="AA4" s="87"/>
    </row>
    <row r="5" spans="1:36" x14ac:dyDescent="0.45">
      <c r="C5" s="87"/>
      <c r="D5" s="88"/>
      <c r="E5" s="88"/>
      <c r="F5" s="88"/>
      <c r="G5" s="89"/>
      <c r="H5" s="88"/>
      <c r="I5" s="88"/>
      <c r="J5" s="88"/>
      <c r="K5" s="88"/>
      <c r="L5" s="90"/>
      <c r="M5" s="129"/>
      <c r="N5" s="129"/>
      <c r="O5" s="89"/>
      <c r="P5" s="91"/>
      <c r="Q5" s="87"/>
      <c r="R5" s="87"/>
      <c r="S5" s="87"/>
      <c r="T5" s="87"/>
      <c r="Z5" s="87"/>
      <c r="AA5" s="87"/>
    </row>
    <row r="6" spans="1:36" x14ac:dyDescent="0.45">
      <c r="C6" s="87"/>
      <c r="D6" s="88"/>
      <c r="E6" s="88"/>
      <c r="F6" s="88"/>
      <c r="G6" s="89"/>
      <c r="H6" s="88"/>
      <c r="I6" s="88"/>
      <c r="J6" s="88"/>
      <c r="K6" s="88"/>
      <c r="L6" s="90"/>
      <c r="M6" s="129"/>
      <c r="N6" s="129"/>
      <c r="O6" s="89"/>
      <c r="P6" s="91"/>
      <c r="Q6" s="87"/>
      <c r="R6" s="87"/>
      <c r="S6" s="87"/>
      <c r="T6" s="87"/>
      <c r="Z6" s="87"/>
      <c r="AA6" s="87"/>
    </row>
    <row r="7" spans="1:36" x14ac:dyDescent="0.45">
      <c r="C7" s="87"/>
      <c r="D7" s="88"/>
      <c r="E7" s="88"/>
      <c r="F7" s="88"/>
      <c r="G7" s="89"/>
      <c r="H7" s="88"/>
      <c r="I7" s="88"/>
      <c r="J7" s="88"/>
      <c r="K7" s="88"/>
      <c r="L7" s="90"/>
      <c r="M7" s="129"/>
      <c r="N7" s="129"/>
      <c r="O7" s="89"/>
      <c r="P7" s="91"/>
      <c r="Q7" s="87"/>
      <c r="R7" s="87"/>
      <c r="S7" s="87"/>
      <c r="T7" s="87"/>
      <c r="Z7" s="87"/>
      <c r="AA7" s="87"/>
    </row>
    <row r="8" spans="1:36" x14ac:dyDescent="0.45">
      <c r="C8" s="87"/>
      <c r="D8" s="88"/>
      <c r="E8" s="88"/>
      <c r="F8" s="88"/>
      <c r="G8" s="89"/>
      <c r="H8" s="88"/>
      <c r="I8" s="88"/>
      <c r="J8" s="88"/>
      <c r="K8" s="88"/>
      <c r="L8" s="90"/>
      <c r="M8" s="129"/>
      <c r="N8" s="129"/>
      <c r="O8" s="89"/>
      <c r="P8" s="91"/>
      <c r="Q8" s="87"/>
      <c r="R8" s="87"/>
      <c r="S8" s="87"/>
      <c r="T8" s="87"/>
      <c r="Z8" s="87"/>
      <c r="AA8" s="87"/>
    </row>
    <row r="9" spans="1:36" x14ac:dyDescent="0.45">
      <c r="C9" s="87"/>
      <c r="D9" s="88"/>
      <c r="E9" s="88"/>
      <c r="F9" s="88"/>
      <c r="G9" s="89"/>
      <c r="H9" s="88"/>
      <c r="I9" s="88"/>
      <c r="J9" s="88"/>
      <c r="K9" s="88"/>
      <c r="L9" s="90"/>
      <c r="M9" s="129"/>
      <c r="N9" s="129"/>
      <c r="O9" s="89"/>
      <c r="P9" s="91"/>
      <c r="Q9" s="87"/>
      <c r="R9" s="87"/>
      <c r="S9" s="87"/>
      <c r="T9" s="87"/>
      <c r="Z9" s="87"/>
      <c r="AA9" s="87"/>
    </row>
    <row r="10" spans="1:36" x14ac:dyDescent="0.45">
      <c r="C10" s="87"/>
      <c r="D10" s="88"/>
      <c r="E10" s="88"/>
      <c r="F10" s="88"/>
      <c r="G10" s="89"/>
      <c r="H10" s="88"/>
      <c r="I10" s="88"/>
      <c r="J10" s="88"/>
      <c r="K10" s="88"/>
      <c r="L10" s="90"/>
      <c r="M10" s="129"/>
      <c r="N10" s="129"/>
      <c r="O10" s="89"/>
      <c r="P10" s="91"/>
      <c r="Q10" s="87"/>
      <c r="R10" s="87"/>
      <c r="S10" s="87"/>
      <c r="T10" s="87"/>
      <c r="Z10" s="87"/>
      <c r="AA10" s="87"/>
    </row>
    <row r="11" spans="1:36" x14ac:dyDescent="0.45">
      <c r="C11" s="87"/>
      <c r="D11" s="88"/>
      <c r="E11" s="88"/>
      <c r="F11" s="88"/>
      <c r="G11" s="89"/>
      <c r="H11" s="88"/>
      <c r="I11" s="88"/>
      <c r="J11" s="88"/>
      <c r="K11" s="88"/>
      <c r="L11" s="90"/>
      <c r="M11" s="129"/>
      <c r="N11" s="129"/>
      <c r="O11" s="89"/>
      <c r="P11" s="91"/>
      <c r="Q11" s="87"/>
      <c r="R11" s="87"/>
      <c r="S11" s="87"/>
      <c r="T11" s="87"/>
      <c r="Z11" s="87"/>
      <c r="AA11" s="87"/>
    </row>
    <row r="12" spans="1:36" x14ac:dyDescent="0.45">
      <c r="C12" s="87"/>
      <c r="D12" s="88"/>
      <c r="E12" s="88"/>
      <c r="F12" s="88"/>
      <c r="G12" s="89"/>
      <c r="H12" s="88"/>
      <c r="I12" s="88"/>
      <c r="J12" s="88"/>
      <c r="K12" s="88"/>
      <c r="L12" s="90"/>
      <c r="M12" s="129"/>
      <c r="N12" s="129"/>
      <c r="O12" s="89"/>
      <c r="P12" s="91"/>
      <c r="Q12" s="87"/>
      <c r="R12" s="87"/>
      <c r="S12" s="87"/>
      <c r="T12" s="87"/>
      <c r="Z12" s="87"/>
      <c r="AA12" s="87"/>
    </row>
    <row r="13" spans="1:36" x14ac:dyDescent="0.45">
      <c r="C13" s="87"/>
      <c r="D13" s="88"/>
      <c r="E13" s="88"/>
      <c r="F13" s="88"/>
      <c r="G13" s="89"/>
      <c r="H13" s="88"/>
      <c r="I13" s="88"/>
      <c r="J13" s="88"/>
      <c r="K13" s="88"/>
      <c r="L13" s="90"/>
      <c r="M13" s="129"/>
      <c r="N13" s="129"/>
      <c r="O13" s="89"/>
      <c r="P13" s="91"/>
      <c r="Q13" s="87"/>
      <c r="R13" s="87"/>
      <c r="S13" s="87"/>
      <c r="T13" s="87"/>
      <c r="Z13" s="87"/>
      <c r="AA13" s="87"/>
    </row>
    <row r="14" spans="1:36" x14ac:dyDescent="0.45">
      <c r="C14" s="87"/>
      <c r="D14" s="88"/>
      <c r="E14" s="88"/>
      <c r="F14" s="88"/>
      <c r="G14" s="89"/>
      <c r="H14" s="88"/>
      <c r="I14" s="88"/>
      <c r="J14" s="88"/>
      <c r="K14" s="88"/>
      <c r="L14" s="90"/>
      <c r="M14" s="129"/>
      <c r="N14" s="129"/>
      <c r="O14" s="89"/>
      <c r="P14" s="91"/>
      <c r="Q14" s="87"/>
      <c r="R14" s="87"/>
      <c r="S14" s="87"/>
      <c r="T14" s="87"/>
      <c r="Z14" s="87"/>
      <c r="AA14" s="87"/>
    </row>
    <row r="15" spans="1:36" x14ac:dyDescent="0.45">
      <c r="C15" s="87"/>
      <c r="D15" s="88"/>
      <c r="E15" s="88"/>
      <c r="F15" s="88"/>
      <c r="G15" s="89"/>
      <c r="H15" s="88"/>
      <c r="I15" s="88"/>
      <c r="J15" s="88"/>
      <c r="K15" s="88"/>
      <c r="L15" s="90"/>
      <c r="M15" s="129"/>
      <c r="N15" s="129"/>
      <c r="O15" s="89"/>
      <c r="P15" s="91"/>
      <c r="Q15" s="87"/>
      <c r="R15" s="87"/>
      <c r="S15" s="87"/>
      <c r="T15" s="87"/>
      <c r="Z15" s="87"/>
      <c r="AA15" s="87"/>
    </row>
    <row r="16" spans="1:36" x14ac:dyDescent="0.45">
      <c r="C16" s="87"/>
      <c r="D16" s="88"/>
      <c r="E16" s="88"/>
      <c r="F16" s="88"/>
      <c r="G16" s="89"/>
      <c r="H16" s="88"/>
      <c r="I16" s="88"/>
      <c r="J16" s="88"/>
      <c r="K16" s="88"/>
      <c r="L16" s="90"/>
      <c r="M16" s="129"/>
      <c r="N16" s="129"/>
      <c r="O16" s="89"/>
      <c r="P16" s="91"/>
      <c r="Q16" s="87"/>
      <c r="R16" s="87"/>
      <c r="S16" s="87"/>
      <c r="T16" s="87"/>
      <c r="Z16" s="87"/>
      <c r="AA16" s="87"/>
    </row>
    <row r="17" spans="3:27" x14ac:dyDescent="0.45">
      <c r="C17" s="87"/>
      <c r="D17" s="88"/>
      <c r="E17" s="88"/>
      <c r="F17" s="88"/>
      <c r="G17" s="89"/>
      <c r="H17" s="88"/>
      <c r="I17" s="88"/>
      <c r="J17" s="88"/>
      <c r="K17" s="88"/>
      <c r="L17" s="90"/>
      <c r="M17" s="129"/>
      <c r="N17" s="129"/>
      <c r="O17" s="89"/>
      <c r="P17" s="91"/>
      <c r="Q17" s="87"/>
      <c r="R17" s="87"/>
      <c r="S17" s="87"/>
      <c r="T17" s="87"/>
      <c r="Z17" s="87"/>
      <c r="AA17" s="87"/>
    </row>
    <row r="18" spans="3:27" x14ac:dyDescent="0.45">
      <c r="C18" s="87"/>
      <c r="D18" s="88"/>
      <c r="E18" s="88"/>
      <c r="F18" s="88"/>
      <c r="G18" s="89"/>
      <c r="H18" s="88"/>
      <c r="I18" s="88"/>
      <c r="J18" s="88"/>
      <c r="K18" s="88"/>
      <c r="L18" s="90"/>
      <c r="M18" s="129"/>
      <c r="N18" s="129"/>
      <c r="O18" s="89"/>
      <c r="P18" s="91"/>
      <c r="Q18" s="87"/>
      <c r="R18" s="87"/>
      <c r="S18" s="87"/>
      <c r="T18" s="87"/>
      <c r="Z18" s="87"/>
      <c r="AA18" s="87"/>
    </row>
    <row r="19" spans="3:27" x14ac:dyDescent="0.45">
      <c r="C19" s="87"/>
      <c r="D19" s="88"/>
      <c r="E19" s="88"/>
      <c r="F19" s="88"/>
      <c r="G19" s="89"/>
      <c r="H19" s="88"/>
      <c r="I19" s="88"/>
      <c r="J19" s="88"/>
      <c r="K19" s="88"/>
      <c r="L19" s="90"/>
      <c r="M19" s="129"/>
      <c r="N19" s="129"/>
      <c r="O19" s="89"/>
      <c r="P19" s="91"/>
      <c r="Q19" s="87"/>
      <c r="R19" s="87"/>
      <c r="S19" s="87"/>
      <c r="T19" s="87"/>
      <c r="Z19" s="87"/>
      <c r="AA19" s="87"/>
    </row>
    <row r="20" spans="3:27" x14ac:dyDescent="0.45">
      <c r="C20" s="87"/>
      <c r="D20" s="88"/>
      <c r="E20" s="88"/>
      <c r="F20" s="88"/>
      <c r="G20" s="89"/>
      <c r="H20" s="88"/>
      <c r="I20" s="88"/>
      <c r="J20" s="88"/>
      <c r="K20" s="88"/>
      <c r="L20" s="90"/>
      <c r="M20" s="129"/>
      <c r="N20" s="129"/>
      <c r="O20" s="89"/>
      <c r="P20" s="91"/>
      <c r="Q20" s="87"/>
      <c r="R20" s="87"/>
      <c r="S20" s="87"/>
      <c r="T20" s="87"/>
      <c r="Z20" s="87"/>
      <c r="AA20" s="87"/>
    </row>
    <row r="21" spans="3:27" x14ac:dyDescent="0.45">
      <c r="C21" s="87"/>
      <c r="D21" s="88"/>
      <c r="E21" s="88"/>
      <c r="F21" s="88"/>
      <c r="G21" s="89"/>
      <c r="H21" s="88"/>
      <c r="I21" s="88"/>
      <c r="J21" s="88"/>
      <c r="K21" s="88"/>
      <c r="L21" s="90"/>
      <c r="M21" s="129"/>
      <c r="N21" s="129"/>
      <c r="O21" s="89"/>
      <c r="P21" s="91"/>
      <c r="Q21" s="87"/>
      <c r="R21" s="87"/>
      <c r="S21" s="87"/>
      <c r="T21" s="87"/>
      <c r="Z21" s="87"/>
      <c r="AA21" s="87"/>
    </row>
    <row r="22" spans="3:27" ht="12.95" customHeight="1" x14ac:dyDescent="0.45">
      <c r="C22" s="87"/>
      <c r="D22" s="88"/>
      <c r="E22" s="88"/>
      <c r="F22" s="88"/>
      <c r="G22" s="89"/>
      <c r="H22" s="88"/>
      <c r="I22" s="88"/>
      <c r="J22" s="88"/>
      <c r="K22" s="88"/>
      <c r="L22" s="90"/>
      <c r="M22" s="129"/>
      <c r="N22" s="129"/>
      <c r="O22" s="89"/>
      <c r="P22" s="88"/>
      <c r="Q22" s="87"/>
      <c r="R22" s="87"/>
      <c r="S22" s="87"/>
      <c r="T22" s="87"/>
      <c r="Z22" s="87"/>
      <c r="AA22" s="87"/>
    </row>
    <row r="23" spans="3:27" x14ac:dyDescent="0.45">
      <c r="C23" s="93"/>
      <c r="D23" s="93"/>
      <c r="E23" s="93"/>
      <c r="F23" s="93"/>
      <c r="G23" s="89"/>
      <c r="H23" s="93"/>
      <c r="I23" s="93"/>
      <c r="J23" s="93"/>
      <c r="K23" s="93"/>
      <c r="L23" s="94"/>
      <c r="M23" s="130"/>
      <c r="N23" s="130"/>
      <c r="O23" s="89"/>
      <c r="P23" s="88"/>
      <c r="Q23" s="87"/>
      <c r="R23" s="87"/>
      <c r="S23" s="87"/>
      <c r="T23" s="87"/>
      <c r="Z23" s="87"/>
      <c r="AA23" s="87"/>
    </row>
    <row r="24" spans="3:27" x14ac:dyDescent="0.45">
      <c r="C24" s="93"/>
      <c r="D24" s="93"/>
      <c r="E24" s="93"/>
      <c r="F24" s="93"/>
      <c r="G24" s="89"/>
      <c r="H24" s="93"/>
      <c r="I24" s="93"/>
      <c r="J24" s="93"/>
      <c r="K24" s="93"/>
      <c r="L24" s="94"/>
      <c r="M24" s="130"/>
      <c r="N24" s="130"/>
      <c r="O24" s="89"/>
      <c r="P24" s="88"/>
      <c r="Q24" s="87"/>
      <c r="R24" s="87"/>
      <c r="S24" s="87"/>
      <c r="T24" s="87"/>
      <c r="Z24" s="87"/>
      <c r="AA24" s="87"/>
    </row>
    <row r="25" spans="3:27" x14ac:dyDescent="0.45">
      <c r="C25" s="93"/>
      <c r="D25" s="93"/>
      <c r="E25" s="93"/>
      <c r="F25" s="93"/>
      <c r="G25" s="89"/>
      <c r="H25" s="93"/>
      <c r="I25" s="93"/>
      <c r="J25" s="93"/>
      <c r="K25" s="93"/>
      <c r="L25" s="94"/>
      <c r="M25" s="130"/>
      <c r="N25" s="130"/>
      <c r="O25" s="89"/>
      <c r="P25" s="88"/>
      <c r="Q25" s="87"/>
      <c r="R25" s="87"/>
      <c r="S25" s="87"/>
      <c r="T25" s="87"/>
      <c r="Z25" s="87"/>
      <c r="AA25" s="87"/>
    </row>
    <row r="26" spans="3:27" x14ac:dyDescent="0.45">
      <c r="C26" s="93"/>
      <c r="D26" s="93"/>
      <c r="E26" s="93"/>
      <c r="F26" s="93"/>
      <c r="G26" s="89"/>
      <c r="H26" s="93"/>
      <c r="I26" s="93"/>
      <c r="J26" s="93"/>
      <c r="K26" s="93"/>
      <c r="L26" s="94"/>
      <c r="M26" s="130"/>
      <c r="N26" s="130"/>
      <c r="O26" s="89"/>
      <c r="P26" s="88"/>
      <c r="Q26" s="87"/>
      <c r="R26" s="87"/>
      <c r="S26" s="87"/>
      <c r="T26" s="87"/>
      <c r="Z26" s="87"/>
      <c r="AA26" s="87"/>
    </row>
    <row r="27" spans="3:27" x14ac:dyDescent="0.45">
      <c r="C27" s="93"/>
      <c r="D27" s="93"/>
      <c r="E27" s="93"/>
      <c r="F27" s="93"/>
      <c r="G27" s="89"/>
      <c r="H27" s="93"/>
      <c r="I27" s="93"/>
      <c r="J27" s="93"/>
      <c r="K27" s="93"/>
      <c r="L27" s="94"/>
      <c r="M27" s="130"/>
      <c r="N27" s="130"/>
      <c r="O27" s="89"/>
      <c r="P27" s="88"/>
      <c r="Q27" s="87"/>
      <c r="R27" s="87"/>
      <c r="S27" s="87"/>
      <c r="T27" s="87"/>
      <c r="Z27" s="87"/>
      <c r="AA27" s="87"/>
    </row>
    <row r="28" spans="3:27" x14ac:dyDescent="0.45">
      <c r="C28" s="93"/>
      <c r="D28" s="93"/>
      <c r="E28" s="93"/>
      <c r="F28" s="93"/>
      <c r="G28" s="89"/>
      <c r="H28" s="93"/>
      <c r="I28" s="93"/>
      <c r="J28" s="93"/>
      <c r="K28" s="93"/>
      <c r="L28" s="94"/>
      <c r="M28" s="130"/>
      <c r="N28" s="130"/>
      <c r="O28" s="89"/>
      <c r="P28" s="88"/>
      <c r="Q28" s="87"/>
      <c r="R28" s="87"/>
      <c r="S28" s="87"/>
      <c r="T28" s="87"/>
      <c r="Z28" s="87"/>
      <c r="AA28" s="87"/>
    </row>
    <row r="29" spans="3:27" x14ac:dyDescent="0.45">
      <c r="C29" s="93"/>
      <c r="D29" s="93"/>
      <c r="E29" s="93"/>
      <c r="F29" s="93"/>
      <c r="G29" s="89"/>
      <c r="H29" s="93"/>
      <c r="I29" s="93"/>
      <c r="J29" s="93"/>
      <c r="K29" s="93"/>
      <c r="L29" s="94"/>
      <c r="M29" s="130"/>
      <c r="N29" s="130"/>
      <c r="O29" s="89"/>
      <c r="P29" s="88"/>
      <c r="Q29" s="87"/>
      <c r="R29" s="87"/>
      <c r="S29" s="87"/>
      <c r="T29" s="87"/>
      <c r="Z29" s="87"/>
      <c r="AA29" s="87"/>
    </row>
    <row r="30" spans="3:27" x14ac:dyDescent="0.45">
      <c r="C30" s="93"/>
      <c r="D30" s="93"/>
      <c r="E30" s="93"/>
      <c r="F30" s="93"/>
      <c r="G30" s="89"/>
      <c r="H30" s="93"/>
      <c r="I30" s="93"/>
      <c r="J30" s="93"/>
      <c r="K30" s="93"/>
      <c r="L30" s="94"/>
      <c r="M30" s="130"/>
      <c r="N30" s="130"/>
      <c r="O30" s="89"/>
      <c r="P30" s="88"/>
      <c r="Q30" s="87"/>
      <c r="R30" s="87"/>
      <c r="S30" s="87"/>
      <c r="T30" s="87"/>
      <c r="Z30" s="87"/>
      <c r="AA30" s="87"/>
    </row>
    <row r="31" spans="3:27" x14ac:dyDescent="0.45">
      <c r="C31" s="93"/>
      <c r="D31" s="93"/>
      <c r="E31" s="93"/>
      <c r="F31" s="93"/>
      <c r="G31" s="89"/>
      <c r="H31" s="93"/>
      <c r="I31" s="93"/>
      <c r="J31" s="93"/>
      <c r="K31" s="93"/>
      <c r="L31" s="94"/>
      <c r="M31" s="130"/>
      <c r="N31" s="130"/>
      <c r="O31" s="89"/>
      <c r="P31" s="88"/>
      <c r="Q31" s="87"/>
      <c r="R31" s="87"/>
      <c r="S31" s="87"/>
      <c r="T31" s="87"/>
      <c r="Z31" s="87"/>
      <c r="AA31" s="87"/>
    </row>
    <row r="32" spans="3:27" x14ac:dyDescent="0.45">
      <c r="C32" s="93"/>
      <c r="D32" s="93"/>
      <c r="E32" s="93"/>
      <c r="F32" s="93"/>
      <c r="G32" s="89"/>
      <c r="H32" s="93"/>
      <c r="I32" s="93"/>
      <c r="J32" s="93"/>
      <c r="K32" s="93"/>
      <c r="L32" s="94"/>
      <c r="M32" s="130"/>
      <c r="N32" s="130"/>
      <c r="O32" s="89"/>
      <c r="P32" s="88"/>
      <c r="Q32" s="87"/>
      <c r="R32" s="87"/>
      <c r="S32" s="87"/>
      <c r="T32" s="87"/>
      <c r="Z32" s="87"/>
      <c r="AA32" s="87"/>
    </row>
    <row r="33" spans="3:27" x14ac:dyDescent="0.45">
      <c r="C33" s="93"/>
      <c r="D33" s="93"/>
      <c r="E33" s="93"/>
      <c r="F33" s="93"/>
      <c r="G33" s="89"/>
      <c r="H33" s="93"/>
      <c r="I33" s="93"/>
      <c r="J33" s="93"/>
      <c r="K33" s="93"/>
      <c r="L33" s="94"/>
      <c r="M33" s="130"/>
      <c r="N33" s="130"/>
      <c r="O33" s="89"/>
      <c r="P33" s="88"/>
      <c r="Q33" s="87"/>
      <c r="R33" s="87"/>
      <c r="S33" s="87"/>
      <c r="T33" s="87"/>
      <c r="Z33" s="87"/>
      <c r="AA33" s="87"/>
    </row>
    <row r="34" spans="3:27" x14ac:dyDescent="0.45">
      <c r="C34" s="95"/>
      <c r="D34" s="95"/>
      <c r="E34" s="95"/>
      <c r="F34" s="95"/>
      <c r="G34" s="89"/>
      <c r="H34" s="95"/>
      <c r="I34" s="95"/>
      <c r="J34" s="95"/>
      <c r="K34" s="95"/>
      <c r="L34" s="94"/>
      <c r="M34" s="130"/>
      <c r="N34" s="130"/>
      <c r="O34" s="89"/>
      <c r="P34" s="88"/>
      <c r="Q34" s="87"/>
      <c r="R34" s="87"/>
      <c r="S34" s="87"/>
      <c r="T34" s="87"/>
      <c r="Z34" s="87"/>
      <c r="AA34" s="87"/>
    </row>
    <row r="35" spans="3:27" x14ac:dyDescent="0.45">
      <c r="C35" s="93"/>
      <c r="D35" s="93"/>
      <c r="E35" s="93"/>
      <c r="F35" s="93"/>
      <c r="G35" s="89"/>
      <c r="H35" s="93"/>
      <c r="I35" s="93"/>
      <c r="J35" s="93"/>
      <c r="K35" s="93"/>
      <c r="L35" s="94"/>
      <c r="M35" s="130"/>
      <c r="N35" s="130"/>
      <c r="O35" s="89"/>
      <c r="P35" s="88"/>
      <c r="Q35" s="87"/>
      <c r="R35" s="87"/>
      <c r="S35" s="87"/>
      <c r="T35" s="87"/>
      <c r="Z35" s="87"/>
      <c r="AA35" s="87"/>
    </row>
    <row r="36" spans="3:27" x14ac:dyDescent="0.45">
      <c r="C36" s="93"/>
      <c r="D36" s="93"/>
      <c r="E36" s="93"/>
      <c r="F36" s="93"/>
      <c r="G36" s="89"/>
      <c r="H36" s="93"/>
      <c r="I36" s="93"/>
      <c r="J36" s="93"/>
      <c r="K36" s="93"/>
      <c r="L36" s="94"/>
      <c r="M36" s="130"/>
      <c r="N36" s="130"/>
      <c r="O36" s="89"/>
      <c r="P36" s="88"/>
      <c r="Q36" s="87"/>
      <c r="R36" s="87"/>
      <c r="S36" s="87"/>
      <c r="T36" s="87"/>
      <c r="Z36" s="87"/>
      <c r="AA36" s="87"/>
    </row>
    <row r="37" spans="3:27" x14ac:dyDescent="0.45">
      <c r="C37" s="95"/>
      <c r="D37" s="95"/>
      <c r="E37" s="95"/>
      <c r="F37" s="95"/>
      <c r="G37" s="89"/>
      <c r="H37" s="95"/>
      <c r="I37" s="95"/>
      <c r="J37" s="95"/>
      <c r="K37" s="95"/>
      <c r="L37" s="94"/>
      <c r="M37" s="130"/>
      <c r="N37" s="130"/>
      <c r="O37" s="89"/>
      <c r="P37" s="88"/>
      <c r="Q37" s="87"/>
      <c r="R37" s="87"/>
      <c r="S37" s="87"/>
      <c r="T37" s="87"/>
      <c r="Z37" s="87"/>
      <c r="AA37" s="87"/>
    </row>
    <row r="38" spans="3:27" x14ac:dyDescent="0.45">
      <c r="C38" s="95"/>
      <c r="D38" s="95"/>
      <c r="E38" s="95"/>
      <c r="F38" s="95"/>
      <c r="G38" s="89"/>
      <c r="H38" s="95"/>
      <c r="I38" s="95"/>
      <c r="J38" s="95"/>
      <c r="K38" s="95"/>
      <c r="L38" s="94"/>
      <c r="M38" s="130"/>
      <c r="N38" s="130"/>
      <c r="O38" s="89"/>
      <c r="P38" s="88"/>
      <c r="Q38" s="87"/>
      <c r="R38" s="87"/>
      <c r="S38" s="87"/>
      <c r="T38" s="87"/>
      <c r="Z38" s="87"/>
      <c r="AA38" s="87"/>
    </row>
    <row r="39" spans="3:27" x14ac:dyDescent="0.45">
      <c r="C39" s="93"/>
      <c r="D39" s="93"/>
      <c r="E39" s="93"/>
      <c r="F39" s="93"/>
      <c r="G39" s="89"/>
      <c r="H39" s="93"/>
      <c r="I39" s="93"/>
      <c r="J39" s="93"/>
      <c r="K39" s="93"/>
      <c r="L39" s="94"/>
      <c r="M39" s="130"/>
      <c r="N39" s="130"/>
      <c r="O39" s="89"/>
      <c r="P39" s="88"/>
      <c r="Q39" s="87"/>
      <c r="R39" s="87"/>
      <c r="S39" s="87"/>
      <c r="T39" s="87"/>
      <c r="Z39" s="87"/>
      <c r="AA39" s="87"/>
    </row>
    <row r="40" spans="3:27" x14ac:dyDescent="0.45">
      <c r="C40" s="93"/>
      <c r="D40" s="93"/>
      <c r="E40" s="93"/>
      <c r="F40" s="93"/>
      <c r="G40" s="89"/>
      <c r="H40" s="93"/>
      <c r="I40" s="93"/>
      <c r="J40" s="93"/>
      <c r="K40" s="93"/>
      <c r="L40" s="94"/>
      <c r="M40" s="130"/>
      <c r="N40" s="130"/>
      <c r="O40" s="89"/>
      <c r="P40" s="88"/>
      <c r="Q40" s="87"/>
      <c r="R40" s="87"/>
      <c r="S40" s="87"/>
      <c r="T40" s="87"/>
      <c r="Z40" s="87"/>
      <c r="AA40" s="87"/>
    </row>
    <row r="41" spans="3:27" x14ac:dyDescent="0.45">
      <c r="C41" s="93"/>
      <c r="D41" s="93"/>
      <c r="E41" s="93"/>
      <c r="F41" s="93"/>
      <c r="G41" s="89"/>
      <c r="H41" s="93"/>
      <c r="I41" s="93"/>
      <c r="J41" s="93"/>
      <c r="K41" s="93"/>
      <c r="L41" s="94"/>
      <c r="M41" s="130"/>
      <c r="N41" s="130"/>
      <c r="O41" s="89"/>
      <c r="P41" s="88"/>
      <c r="Q41" s="87"/>
      <c r="R41" s="87"/>
      <c r="S41" s="87"/>
      <c r="T41" s="87"/>
      <c r="Z41" s="87"/>
      <c r="AA41" s="87"/>
    </row>
    <row r="42" spans="3:27" x14ac:dyDescent="0.45">
      <c r="C42" s="93"/>
      <c r="D42" s="93"/>
      <c r="E42" s="93"/>
      <c r="F42" s="93"/>
      <c r="G42" s="89"/>
      <c r="H42" s="93"/>
      <c r="I42" s="93"/>
      <c r="J42" s="93"/>
      <c r="K42" s="93"/>
      <c r="L42" s="94"/>
      <c r="M42" s="130"/>
      <c r="N42" s="130"/>
      <c r="O42" s="89"/>
      <c r="P42" s="88"/>
      <c r="Q42" s="87"/>
      <c r="R42" s="87"/>
      <c r="S42" s="87"/>
      <c r="T42" s="87"/>
      <c r="Z42" s="87"/>
      <c r="AA42" s="87"/>
    </row>
    <row r="43" spans="3:27" x14ac:dyDescent="0.45">
      <c r="C43" s="93"/>
      <c r="D43" s="93"/>
      <c r="E43" s="93"/>
      <c r="F43" s="93"/>
      <c r="G43" s="89"/>
      <c r="H43" s="93"/>
      <c r="I43" s="93"/>
      <c r="J43" s="93"/>
      <c r="K43" s="93"/>
      <c r="L43" s="94"/>
      <c r="M43" s="130"/>
      <c r="N43" s="130"/>
      <c r="O43" s="89"/>
      <c r="P43" s="88"/>
      <c r="Q43" s="87"/>
      <c r="R43" s="87"/>
      <c r="S43" s="87"/>
      <c r="T43" s="87"/>
      <c r="Z43" s="87"/>
      <c r="AA43" s="87"/>
    </row>
    <row r="44" spans="3:27" x14ac:dyDescent="0.45">
      <c r="C44" s="93"/>
      <c r="D44" s="93"/>
      <c r="E44" s="93"/>
      <c r="F44" s="93"/>
      <c r="G44" s="89"/>
      <c r="H44" s="93"/>
      <c r="I44" s="93"/>
      <c r="J44" s="93"/>
      <c r="K44" s="93"/>
      <c r="L44" s="94"/>
      <c r="M44" s="130"/>
      <c r="N44" s="130"/>
      <c r="O44" s="89"/>
      <c r="P44" s="88"/>
      <c r="Q44" s="87"/>
      <c r="R44" s="87"/>
      <c r="S44" s="87"/>
      <c r="T44" s="87"/>
      <c r="Z44" s="87"/>
      <c r="AA44" s="87"/>
    </row>
    <row r="45" spans="3:27" x14ac:dyDescent="0.45">
      <c r="C45" s="93"/>
      <c r="D45" s="93"/>
      <c r="E45" s="93"/>
      <c r="F45" s="93"/>
      <c r="G45" s="89"/>
      <c r="H45" s="93"/>
      <c r="I45" s="93"/>
      <c r="J45" s="93"/>
      <c r="K45" s="93"/>
      <c r="L45" s="94"/>
      <c r="M45" s="130"/>
      <c r="N45" s="130"/>
      <c r="O45" s="89"/>
      <c r="P45" s="88"/>
      <c r="Q45" s="87"/>
      <c r="R45" s="87"/>
      <c r="S45" s="87"/>
      <c r="T45" s="87"/>
      <c r="Z45" s="87"/>
      <c r="AA45" s="87"/>
    </row>
    <row r="46" spans="3:27" x14ac:dyDescent="0.45">
      <c r="C46" s="93"/>
      <c r="D46" s="93"/>
      <c r="E46" s="93"/>
      <c r="F46" s="93"/>
      <c r="G46" s="89"/>
      <c r="H46" s="93"/>
      <c r="I46" s="93"/>
      <c r="J46" s="93"/>
      <c r="K46" s="93"/>
      <c r="L46" s="94"/>
      <c r="M46" s="130"/>
      <c r="N46" s="130"/>
      <c r="O46" s="89"/>
      <c r="P46" s="88"/>
      <c r="Q46" s="87"/>
      <c r="R46" s="87"/>
      <c r="S46" s="87"/>
      <c r="T46" s="87"/>
      <c r="Z46" s="87"/>
      <c r="AA46" s="87"/>
    </row>
    <row r="47" spans="3:27" x14ac:dyDescent="0.45">
      <c r="C47" s="93"/>
      <c r="D47" s="93"/>
      <c r="E47" s="93"/>
      <c r="F47" s="93"/>
      <c r="G47" s="89"/>
      <c r="H47" s="93"/>
      <c r="I47" s="93"/>
      <c r="J47" s="93"/>
      <c r="K47" s="93"/>
      <c r="L47" s="94"/>
      <c r="M47" s="130"/>
      <c r="N47" s="130"/>
      <c r="O47" s="89"/>
      <c r="P47" s="88"/>
      <c r="Q47" s="87"/>
      <c r="R47" s="87"/>
      <c r="S47" s="87"/>
      <c r="T47" s="87"/>
      <c r="Z47" s="87"/>
      <c r="AA47" s="87"/>
    </row>
    <row r="48" spans="3:27" x14ac:dyDescent="0.45">
      <c r="C48" s="93"/>
      <c r="D48" s="93"/>
      <c r="E48" s="93"/>
      <c r="F48" s="93"/>
      <c r="G48" s="89"/>
      <c r="H48" s="93"/>
      <c r="I48" s="93"/>
      <c r="J48" s="93"/>
      <c r="K48" s="93"/>
      <c r="L48" s="94"/>
      <c r="M48" s="130"/>
      <c r="N48" s="130"/>
      <c r="O48" s="89"/>
      <c r="P48" s="88"/>
      <c r="Q48" s="87"/>
      <c r="R48" s="87"/>
      <c r="S48" s="87"/>
      <c r="T48" s="87"/>
      <c r="Z48" s="87"/>
      <c r="AA48" s="87"/>
    </row>
    <row r="49" spans="3:27" x14ac:dyDescent="0.45">
      <c r="C49" s="93"/>
      <c r="D49" s="93"/>
      <c r="E49" s="93"/>
      <c r="F49" s="93"/>
      <c r="G49" s="89"/>
      <c r="H49" s="93"/>
      <c r="I49" s="93"/>
      <c r="J49" s="93"/>
      <c r="K49" s="93"/>
      <c r="L49" s="94"/>
      <c r="M49" s="130"/>
      <c r="N49" s="130"/>
      <c r="O49" s="89"/>
      <c r="P49" s="88"/>
      <c r="Q49" s="87"/>
      <c r="R49" s="87"/>
      <c r="S49" s="87"/>
      <c r="T49" s="87"/>
      <c r="Z49" s="87"/>
      <c r="AA49" s="87"/>
    </row>
    <row r="50" spans="3:27" x14ac:dyDescent="0.45">
      <c r="C50" s="93"/>
      <c r="D50" s="93"/>
      <c r="E50" s="93"/>
      <c r="F50" s="93"/>
      <c r="G50" s="89"/>
      <c r="H50" s="93"/>
      <c r="I50" s="93"/>
      <c r="J50" s="93"/>
      <c r="K50" s="93"/>
      <c r="L50" s="94"/>
      <c r="M50" s="130"/>
      <c r="N50" s="130"/>
      <c r="O50" s="89"/>
      <c r="P50" s="88"/>
      <c r="Q50" s="87"/>
      <c r="R50" s="87"/>
      <c r="S50" s="87"/>
      <c r="T50" s="87"/>
      <c r="Z50" s="87"/>
      <c r="AA50" s="87"/>
    </row>
    <row r="51" spans="3:27" x14ac:dyDescent="0.45">
      <c r="C51" s="93"/>
      <c r="D51" s="93"/>
      <c r="E51" s="93"/>
      <c r="F51" s="93"/>
      <c r="G51" s="89"/>
      <c r="H51" s="93"/>
      <c r="I51" s="93"/>
      <c r="J51" s="93"/>
      <c r="K51" s="93"/>
      <c r="L51" s="94"/>
      <c r="M51" s="130"/>
      <c r="N51" s="130"/>
      <c r="O51" s="89"/>
      <c r="P51" s="88"/>
      <c r="Q51" s="87"/>
      <c r="R51" s="87"/>
      <c r="S51" s="87"/>
      <c r="T51" s="87"/>
      <c r="Z51" s="87"/>
      <c r="AA51" s="87"/>
    </row>
    <row r="52" spans="3:27" x14ac:dyDescent="0.45">
      <c r="C52" s="95"/>
      <c r="D52" s="95"/>
      <c r="E52" s="95"/>
      <c r="F52" s="95"/>
      <c r="G52" s="89"/>
      <c r="H52" s="95"/>
      <c r="I52" s="95"/>
      <c r="J52" s="95"/>
      <c r="K52" s="95"/>
      <c r="L52" s="94"/>
      <c r="M52" s="130"/>
      <c r="N52" s="130"/>
      <c r="O52" s="89"/>
      <c r="P52" s="88"/>
      <c r="Q52" s="87"/>
      <c r="R52" s="87"/>
      <c r="S52" s="87"/>
      <c r="T52" s="87"/>
      <c r="Z52" s="87"/>
      <c r="AA52" s="87"/>
    </row>
    <row r="53" spans="3:27" x14ac:dyDescent="0.45">
      <c r="C53" s="93"/>
      <c r="D53" s="93"/>
      <c r="E53" s="93"/>
      <c r="F53" s="93"/>
      <c r="G53" s="89"/>
      <c r="H53" s="93"/>
      <c r="I53" s="93"/>
      <c r="J53" s="93"/>
      <c r="K53" s="93"/>
      <c r="L53" s="94"/>
      <c r="M53" s="130"/>
      <c r="N53" s="130"/>
      <c r="O53" s="89"/>
      <c r="P53" s="88"/>
      <c r="Q53" s="87"/>
      <c r="R53" s="87"/>
      <c r="S53" s="87"/>
      <c r="T53" s="87"/>
      <c r="Z53" s="87"/>
      <c r="AA53" s="87"/>
    </row>
    <row r="54" spans="3:27" x14ac:dyDescent="0.45">
      <c r="C54" s="93"/>
      <c r="D54" s="93"/>
      <c r="E54" s="93"/>
      <c r="F54" s="93"/>
      <c r="G54" s="89"/>
      <c r="H54" s="93"/>
      <c r="I54" s="93"/>
      <c r="J54" s="93"/>
      <c r="K54" s="93"/>
      <c r="L54" s="94"/>
      <c r="M54" s="130"/>
      <c r="N54" s="130"/>
      <c r="O54" s="89"/>
      <c r="P54" s="88"/>
      <c r="Q54" s="87"/>
      <c r="R54" s="87"/>
      <c r="S54" s="87"/>
      <c r="T54" s="87"/>
      <c r="Z54" s="87"/>
      <c r="AA54" s="87"/>
    </row>
    <row r="55" spans="3:27" x14ac:dyDescent="0.45">
      <c r="C55" s="93"/>
      <c r="D55" s="93"/>
      <c r="E55" s="93"/>
      <c r="F55" s="93"/>
      <c r="G55" s="89"/>
      <c r="H55" s="93"/>
      <c r="I55" s="93"/>
      <c r="J55" s="93"/>
      <c r="K55" s="93"/>
      <c r="L55" s="94"/>
      <c r="M55" s="130"/>
      <c r="N55" s="130"/>
      <c r="O55" s="89"/>
      <c r="P55" s="88"/>
      <c r="Q55" s="87"/>
      <c r="R55" s="87"/>
      <c r="S55" s="87"/>
      <c r="T55" s="87"/>
      <c r="Z55" s="87"/>
      <c r="AA55" s="87"/>
    </row>
    <row r="56" spans="3:27" x14ac:dyDescent="0.45">
      <c r="C56" s="87"/>
      <c r="D56" s="88"/>
      <c r="E56" s="88"/>
      <c r="F56" s="88"/>
      <c r="G56" s="89"/>
      <c r="H56" s="88"/>
      <c r="I56" s="88"/>
      <c r="J56" s="88"/>
      <c r="K56" s="88"/>
      <c r="L56" s="90"/>
      <c r="M56" s="129"/>
      <c r="N56" s="129"/>
      <c r="O56" s="89"/>
      <c r="P56" s="88"/>
      <c r="Q56" s="87"/>
      <c r="R56" s="87"/>
      <c r="S56" s="87"/>
      <c r="T56" s="87"/>
      <c r="Z56" s="87"/>
      <c r="AA56" s="87"/>
    </row>
    <row r="57" spans="3:27" x14ac:dyDescent="0.45">
      <c r="C57" s="87"/>
      <c r="D57" s="96"/>
      <c r="E57" s="96"/>
      <c r="F57" s="96"/>
      <c r="G57" s="97"/>
      <c r="H57" s="96"/>
      <c r="I57" s="96"/>
      <c r="J57" s="96"/>
      <c r="K57" s="96"/>
      <c r="L57" s="98"/>
      <c r="M57" s="131"/>
      <c r="N57" s="131"/>
      <c r="O57" s="97"/>
      <c r="P57" s="96"/>
      <c r="Z57" s="87"/>
      <c r="AA57" s="87"/>
    </row>
    <row r="58" spans="3:27" x14ac:dyDescent="0.45">
      <c r="C58" s="87"/>
      <c r="D58" s="96"/>
      <c r="E58" s="96"/>
      <c r="F58" s="96"/>
      <c r="G58" s="97"/>
      <c r="H58" s="96"/>
      <c r="I58" s="96"/>
      <c r="J58" s="96"/>
      <c r="K58" s="96"/>
      <c r="L58" s="98"/>
      <c r="M58" s="131"/>
      <c r="N58" s="131"/>
      <c r="O58" s="97"/>
      <c r="P58" s="96"/>
      <c r="Z58" s="87"/>
      <c r="AA58" s="87"/>
    </row>
    <row r="59" spans="3:27" x14ac:dyDescent="0.45">
      <c r="C59" s="87"/>
      <c r="D59" s="96"/>
      <c r="E59" s="96"/>
      <c r="F59" s="96"/>
      <c r="G59" s="97"/>
      <c r="H59" s="96"/>
      <c r="I59" s="96"/>
      <c r="J59" s="96"/>
      <c r="K59" s="96"/>
      <c r="L59" s="98"/>
      <c r="M59" s="131"/>
      <c r="N59" s="131"/>
      <c r="O59" s="97"/>
      <c r="P59" s="96"/>
      <c r="Z59" s="87"/>
      <c r="AA59" s="87"/>
    </row>
    <row r="60" spans="3:27" x14ac:dyDescent="0.45">
      <c r="C60" s="87"/>
      <c r="D60" s="96"/>
      <c r="E60" s="96"/>
      <c r="F60" s="96"/>
      <c r="G60" s="97"/>
      <c r="H60" s="96"/>
      <c r="I60" s="96"/>
      <c r="J60" s="96"/>
      <c r="K60" s="96"/>
      <c r="L60" s="98"/>
      <c r="M60" s="131"/>
      <c r="N60" s="131"/>
      <c r="O60" s="97"/>
      <c r="P60" s="96"/>
      <c r="Z60" s="87"/>
      <c r="AA60" s="87"/>
    </row>
    <row r="61" spans="3:27" x14ac:dyDescent="0.45">
      <c r="C61" s="87"/>
      <c r="D61" s="96"/>
      <c r="E61" s="96"/>
      <c r="F61" s="96"/>
      <c r="G61" s="97"/>
      <c r="H61" s="96"/>
      <c r="I61" s="96"/>
      <c r="J61" s="96"/>
      <c r="K61" s="96"/>
      <c r="L61" s="98"/>
      <c r="M61" s="131"/>
      <c r="N61" s="131"/>
      <c r="O61" s="97"/>
      <c r="P61" s="96"/>
      <c r="Z61" s="87"/>
      <c r="AA61" s="87"/>
    </row>
    <row r="62" spans="3:27" x14ac:dyDescent="0.45">
      <c r="C62" s="87"/>
      <c r="D62" s="96"/>
      <c r="E62" s="96"/>
      <c r="F62" s="96"/>
      <c r="G62" s="97"/>
      <c r="H62" s="96"/>
      <c r="I62" s="96"/>
      <c r="J62" s="96"/>
      <c r="K62" s="96"/>
      <c r="L62" s="98"/>
      <c r="M62" s="131"/>
      <c r="N62" s="131"/>
      <c r="O62" s="97"/>
      <c r="P62" s="96"/>
      <c r="Z62" s="87"/>
      <c r="AA62" s="87"/>
    </row>
    <row r="63" spans="3:27" x14ac:dyDescent="0.45">
      <c r="C63" s="87"/>
      <c r="D63" s="96"/>
      <c r="E63" s="96"/>
      <c r="F63" s="96"/>
      <c r="G63" s="97"/>
      <c r="H63" s="96"/>
      <c r="I63" s="96"/>
      <c r="J63" s="96"/>
      <c r="K63" s="96"/>
      <c r="L63" s="98"/>
      <c r="M63" s="131"/>
      <c r="N63" s="131"/>
      <c r="O63" s="97"/>
      <c r="P63" s="96"/>
      <c r="Z63" s="87"/>
      <c r="AA63" s="87"/>
    </row>
    <row r="64" spans="3:27" x14ac:dyDescent="0.45">
      <c r="C64" s="87"/>
      <c r="D64" s="96"/>
      <c r="E64" s="96"/>
      <c r="F64" s="96"/>
      <c r="G64" s="97"/>
      <c r="H64" s="96"/>
      <c r="I64" s="96"/>
      <c r="J64" s="96"/>
      <c r="K64" s="96"/>
      <c r="L64" s="98"/>
      <c r="M64" s="131"/>
      <c r="N64" s="131"/>
      <c r="O64" s="97"/>
      <c r="P64" s="96"/>
      <c r="Z64" s="87"/>
      <c r="AA64" s="87"/>
    </row>
    <row r="65" spans="3:27" x14ac:dyDescent="0.45">
      <c r="C65" s="87"/>
      <c r="D65" s="96"/>
      <c r="E65" s="96"/>
      <c r="F65" s="96"/>
      <c r="G65" s="97"/>
      <c r="H65" s="96"/>
      <c r="I65" s="96"/>
      <c r="J65" s="96"/>
      <c r="K65" s="96"/>
      <c r="L65" s="98"/>
      <c r="M65" s="131"/>
      <c r="N65" s="131"/>
      <c r="O65" s="97"/>
      <c r="P65" s="96"/>
      <c r="Z65" s="87"/>
      <c r="AA65" s="87"/>
    </row>
    <row r="66" spans="3:27" x14ac:dyDescent="0.45">
      <c r="C66" s="87"/>
      <c r="D66" s="96"/>
      <c r="E66" s="96"/>
      <c r="F66" s="96"/>
      <c r="G66" s="97"/>
      <c r="H66" s="96"/>
      <c r="I66" s="96"/>
      <c r="J66" s="96"/>
      <c r="K66" s="96"/>
      <c r="L66" s="98"/>
      <c r="M66" s="131"/>
      <c r="N66" s="131"/>
      <c r="O66" s="97"/>
      <c r="P66" s="96"/>
      <c r="Z66" s="87"/>
      <c r="AA66" s="87"/>
    </row>
    <row r="67" spans="3:27" x14ac:dyDescent="0.45">
      <c r="C67" s="87"/>
      <c r="D67" s="96"/>
      <c r="E67" s="96"/>
      <c r="F67" s="96"/>
      <c r="G67" s="97"/>
      <c r="H67" s="96"/>
      <c r="I67" s="96"/>
      <c r="J67" s="96"/>
      <c r="K67" s="96"/>
      <c r="L67" s="98"/>
      <c r="M67" s="131"/>
      <c r="N67" s="131"/>
      <c r="O67" s="97"/>
      <c r="P67" s="96"/>
      <c r="Z67" s="87"/>
      <c r="AA67" s="87"/>
    </row>
    <row r="68" spans="3:27" x14ac:dyDescent="0.45">
      <c r="C68" s="87"/>
      <c r="D68" s="96"/>
      <c r="E68" s="96"/>
      <c r="F68" s="96"/>
      <c r="G68" s="97"/>
      <c r="H68" s="96"/>
      <c r="I68" s="96"/>
      <c r="J68" s="96"/>
      <c r="K68" s="96"/>
      <c r="L68" s="98"/>
      <c r="M68" s="131"/>
      <c r="N68" s="131"/>
      <c r="O68" s="97"/>
      <c r="P68" s="96"/>
      <c r="Z68" s="87"/>
      <c r="AA68" s="87"/>
    </row>
    <row r="69" spans="3:27" x14ac:dyDescent="0.45">
      <c r="C69" s="87"/>
      <c r="D69" s="96"/>
      <c r="E69" s="96"/>
      <c r="F69" s="96"/>
      <c r="G69" s="97"/>
      <c r="H69" s="96"/>
      <c r="I69" s="96"/>
      <c r="J69" s="96"/>
      <c r="K69" s="96"/>
      <c r="L69" s="98"/>
      <c r="M69" s="131"/>
      <c r="N69" s="131"/>
      <c r="O69" s="97"/>
      <c r="P69" s="96"/>
      <c r="Z69" s="87"/>
      <c r="AA69" s="87"/>
    </row>
    <row r="70" spans="3:27" x14ac:dyDescent="0.45">
      <c r="C70" s="87"/>
      <c r="D70" s="96"/>
      <c r="E70" s="96"/>
      <c r="F70" s="96"/>
      <c r="G70" s="97"/>
      <c r="H70" s="96"/>
      <c r="I70" s="96"/>
      <c r="J70" s="96"/>
      <c r="K70" s="96"/>
      <c r="L70" s="98"/>
      <c r="M70" s="131"/>
      <c r="N70" s="131"/>
      <c r="O70" s="97"/>
      <c r="P70" s="96"/>
      <c r="Z70" s="87"/>
      <c r="AA70" s="87"/>
    </row>
    <row r="71" spans="3:27" x14ac:dyDescent="0.45">
      <c r="C71" s="87"/>
      <c r="D71" s="96"/>
      <c r="E71" s="96"/>
      <c r="F71" s="96"/>
      <c r="G71" s="97"/>
      <c r="H71" s="96"/>
      <c r="I71" s="96"/>
      <c r="J71" s="96"/>
      <c r="K71" s="96"/>
      <c r="L71" s="98"/>
      <c r="M71" s="131"/>
      <c r="N71" s="131"/>
      <c r="O71" s="97"/>
      <c r="P71" s="96"/>
      <c r="Z71" s="87"/>
      <c r="AA71" s="87"/>
    </row>
    <row r="72" spans="3:27" x14ac:dyDescent="0.45">
      <c r="C72" s="87"/>
      <c r="D72" s="96"/>
      <c r="E72" s="96"/>
      <c r="F72" s="96"/>
      <c r="G72" s="97"/>
      <c r="H72" s="96"/>
      <c r="I72" s="96"/>
      <c r="J72" s="96"/>
      <c r="K72" s="96"/>
      <c r="L72" s="98"/>
      <c r="M72" s="131"/>
      <c r="N72" s="131"/>
      <c r="O72" s="97"/>
      <c r="P72" s="96"/>
      <c r="Z72" s="87"/>
      <c r="AA72" s="87"/>
    </row>
    <row r="73" spans="3:27" x14ac:dyDescent="0.45">
      <c r="C73" s="87"/>
      <c r="D73" s="96"/>
      <c r="E73" s="96"/>
      <c r="F73" s="96"/>
      <c r="G73" s="97"/>
      <c r="H73" s="96"/>
      <c r="I73" s="96"/>
      <c r="J73" s="96"/>
      <c r="K73" s="96"/>
      <c r="L73" s="98"/>
      <c r="M73" s="131"/>
      <c r="N73" s="131"/>
      <c r="O73" s="97"/>
      <c r="P73" s="96"/>
      <c r="Z73" s="87"/>
      <c r="AA73" s="87"/>
    </row>
    <row r="74" spans="3:27" x14ac:dyDescent="0.45">
      <c r="C74" s="87"/>
      <c r="D74" s="96"/>
      <c r="E74" s="96"/>
      <c r="F74" s="96"/>
      <c r="G74" s="97"/>
      <c r="H74" s="96"/>
      <c r="I74" s="96"/>
      <c r="J74" s="96"/>
      <c r="K74" s="96"/>
      <c r="L74" s="98"/>
      <c r="M74" s="131"/>
      <c r="N74" s="131"/>
      <c r="O74" s="97"/>
      <c r="P74" s="96"/>
      <c r="Z74" s="87"/>
      <c r="AA74" s="87"/>
    </row>
    <row r="75" spans="3:27" x14ac:dyDescent="0.45">
      <c r="C75" s="87"/>
      <c r="D75" s="96"/>
      <c r="E75" s="96"/>
      <c r="F75" s="96"/>
      <c r="G75" s="97"/>
      <c r="H75" s="96"/>
      <c r="I75" s="96"/>
      <c r="J75" s="96"/>
      <c r="K75" s="96"/>
      <c r="L75" s="98"/>
      <c r="M75" s="131"/>
      <c r="N75" s="131"/>
      <c r="O75" s="97"/>
      <c r="P75" s="96"/>
      <c r="Z75" s="87"/>
      <c r="AA75" s="87"/>
    </row>
    <row r="76" spans="3:27" x14ac:dyDescent="0.45">
      <c r="C76" s="87"/>
      <c r="D76" s="96"/>
      <c r="E76" s="96"/>
      <c r="F76" s="96"/>
      <c r="G76" s="97"/>
      <c r="H76" s="96"/>
      <c r="I76" s="96"/>
      <c r="J76" s="96"/>
      <c r="K76" s="96"/>
      <c r="L76" s="98"/>
      <c r="M76" s="131"/>
      <c r="N76" s="131"/>
      <c r="O76" s="97"/>
      <c r="P76" s="96"/>
      <c r="Z76" s="87"/>
      <c r="AA76" s="87"/>
    </row>
    <row r="77" spans="3:27" x14ac:dyDescent="0.45">
      <c r="C77" s="87"/>
      <c r="D77" s="96"/>
      <c r="E77" s="96"/>
      <c r="F77" s="96"/>
      <c r="G77" s="97"/>
      <c r="H77" s="96"/>
      <c r="I77" s="96"/>
      <c r="J77" s="96"/>
      <c r="K77" s="96"/>
      <c r="L77" s="98"/>
      <c r="M77" s="131"/>
      <c r="N77" s="131"/>
      <c r="O77" s="97"/>
      <c r="P77" s="96"/>
      <c r="Z77" s="87"/>
      <c r="AA77" s="87"/>
    </row>
    <row r="78" spans="3:27" x14ac:dyDescent="0.45">
      <c r="C78" s="87"/>
      <c r="D78" s="96"/>
      <c r="E78" s="96"/>
      <c r="F78" s="96"/>
      <c r="G78" s="97"/>
      <c r="H78" s="96"/>
      <c r="I78" s="96"/>
      <c r="J78" s="96"/>
      <c r="K78" s="96"/>
      <c r="L78" s="98"/>
      <c r="M78" s="131"/>
      <c r="N78" s="131"/>
      <c r="O78" s="97"/>
      <c r="P78" s="96"/>
      <c r="Z78" s="87"/>
      <c r="AA78" s="87"/>
    </row>
    <row r="79" spans="3:27" x14ac:dyDescent="0.45">
      <c r="C79" s="87"/>
      <c r="D79" s="96"/>
      <c r="E79" s="96"/>
      <c r="F79" s="96"/>
      <c r="G79" s="97"/>
      <c r="H79" s="96"/>
      <c r="I79" s="96"/>
      <c r="J79" s="96"/>
      <c r="K79" s="96"/>
      <c r="L79" s="98"/>
      <c r="M79" s="131"/>
      <c r="N79" s="131"/>
      <c r="O79" s="97"/>
      <c r="P79" s="96"/>
      <c r="Z79" s="87"/>
      <c r="AA79" s="87"/>
    </row>
    <row r="80" spans="3:27" x14ac:dyDescent="0.45">
      <c r="C80" s="87"/>
      <c r="D80" s="96"/>
      <c r="E80" s="96"/>
      <c r="F80" s="96"/>
      <c r="G80" s="97"/>
      <c r="H80" s="96"/>
      <c r="I80" s="96"/>
      <c r="J80" s="96"/>
      <c r="K80" s="96"/>
      <c r="L80" s="98"/>
      <c r="M80" s="131"/>
      <c r="N80" s="131"/>
      <c r="O80" s="97"/>
      <c r="P80" s="96"/>
      <c r="Z80" s="87"/>
      <c r="AA80" s="87"/>
    </row>
    <row r="81" spans="3:27" x14ac:dyDescent="0.45">
      <c r="C81" s="87"/>
      <c r="D81" s="96"/>
      <c r="E81" s="96"/>
      <c r="F81" s="96"/>
      <c r="G81" s="97"/>
      <c r="H81" s="96"/>
      <c r="I81" s="96"/>
      <c r="J81" s="96"/>
      <c r="K81" s="96"/>
      <c r="L81" s="98"/>
      <c r="M81" s="131"/>
      <c r="N81" s="131"/>
      <c r="O81" s="97"/>
      <c r="P81" s="96"/>
      <c r="Z81" s="87"/>
      <c r="AA81" s="87"/>
    </row>
    <row r="82" spans="3:27" x14ac:dyDescent="0.45">
      <c r="C82" s="87"/>
      <c r="D82" s="96"/>
      <c r="E82" s="96"/>
      <c r="F82" s="96"/>
      <c r="G82" s="97"/>
      <c r="H82" s="96"/>
      <c r="I82" s="96"/>
      <c r="J82" s="96"/>
      <c r="K82" s="96"/>
      <c r="L82" s="98"/>
      <c r="M82" s="131"/>
      <c r="N82" s="131"/>
      <c r="O82" s="97"/>
      <c r="P82" s="96"/>
      <c r="Z82" s="87"/>
      <c r="AA82" s="87"/>
    </row>
    <row r="83" spans="3:27" x14ac:dyDescent="0.45">
      <c r="C83" s="87"/>
      <c r="D83" s="96"/>
      <c r="E83" s="96"/>
      <c r="F83" s="96"/>
      <c r="G83" s="97"/>
      <c r="H83" s="96"/>
      <c r="I83" s="96"/>
      <c r="J83" s="96"/>
      <c r="K83" s="96"/>
      <c r="L83" s="98"/>
      <c r="M83" s="131"/>
      <c r="N83" s="131"/>
      <c r="O83" s="97"/>
      <c r="P83" s="96"/>
      <c r="Z83" s="87"/>
      <c r="AA83" s="87"/>
    </row>
    <row r="84" spans="3:27" x14ac:dyDescent="0.45">
      <c r="C84" s="87"/>
      <c r="D84" s="96"/>
      <c r="E84" s="96"/>
      <c r="F84" s="96"/>
      <c r="G84" s="97"/>
      <c r="H84" s="96"/>
      <c r="I84" s="96"/>
      <c r="J84" s="96"/>
      <c r="K84" s="96"/>
      <c r="L84" s="98"/>
      <c r="M84" s="131"/>
      <c r="N84" s="131"/>
      <c r="O84" s="97"/>
      <c r="P84" s="96"/>
      <c r="Z84" s="87"/>
      <c r="AA84" s="87"/>
    </row>
    <row r="85" spans="3:27" x14ac:dyDescent="0.45">
      <c r="C85" s="87"/>
      <c r="D85" s="96"/>
      <c r="E85" s="96"/>
      <c r="F85" s="96"/>
      <c r="G85" s="97"/>
      <c r="H85" s="96"/>
      <c r="I85" s="96"/>
      <c r="J85" s="96"/>
      <c r="K85" s="96"/>
      <c r="L85" s="98"/>
      <c r="M85" s="131"/>
      <c r="N85" s="131"/>
      <c r="O85" s="97"/>
      <c r="P85" s="96"/>
      <c r="Z85" s="87"/>
      <c r="AA85" s="87"/>
    </row>
    <row r="86" spans="3:27" x14ac:dyDescent="0.45">
      <c r="C86" s="87"/>
      <c r="D86" s="96"/>
      <c r="E86" s="96"/>
      <c r="F86" s="96"/>
      <c r="G86" s="97"/>
      <c r="H86" s="96"/>
      <c r="I86" s="96"/>
      <c r="J86" s="96"/>
      <c r="K86" s="96"/>
      <c r="L86" s="98"/>
      <c r="M86" s="131"/>
      <c r="N86" s="131"/>
      <c r="O86" s="97"/>
      <c r="P86" s="96"/>
      <c r="Z86" s="87"/>
      <c r="AA86" s="87"/>
    </row>
    <row r="87" spans="3:27" x14ac:dyDescent="0.45">
      <c r="C87" s="87"/>
      <c r="D87" s="96"/>
      <c r="E87" s="96"/>
      <c r="F87" s="96"/>
      <c r="G87" s="97"/>
      <c r="H87" s="96"/>
      <c r="I87" s="96"/>
      <c r="J87" s="96"/>
      <c r="K87" s="96"/>
      <c r="L87" s="98"/>
      <c r="M87" s="131"/>
      <c r="N87" s="131"/>
      <c r="O87" s="97"/>
      <c r="P87" s="96"/>
      <c r="Z87" s="87"/>
      <c r="AA87" s="87"/>
    </row>
    <row r="88" spans="3:27" x14ac:dyDescent="0.45">
      <c r="C88" s="87"/>
      <c r="D88" s="96"/>
      <c r="E88" s="96"/>
      <c r="F88" s="96"/>
      <c r="G88" s="97"/>
      <c r="H88" s="96"/>
      <c r="I88" s="96"/>
      <c r="J88" s="96"/>
      <c r="K88" s="96"/>
      <c r="L88" s="98"/>
      <c r="M88" s="131"/>
      <c r="N88" s="131"/>
      <c r="O88" s="97"/>
      <c r="P88" s="96"/>
      <c r="Z88" s="87"/>
      <c r="AA88" s="87"/>
    </row>
    <row r="89" spans="3:27" x14ac:dyDescent="0.45">
      <c r="C89" s="87"/>
      <c r="D89" s="96"/>
      <c r="E89" s="96"/>
      <c r="F89" s="96"/>
      <c r="G89" s="97"/>
      <c r="H89" s="96"/>
      <c r="I89" s="96"/>
      <c r="J89" s="96"/>
      <c r="K89" s="96"/>
      <c r="L89" s="98"/>
      <c r="M89" s="131"/>
      <c r="N89" s="131"/>
      <c r="O89" s="97"/>
      <c r="P89" s="96"/>
      <c r="Z89" s="87"/>
      <c r="AA89" s="87"/>
    </row>
    <row r="90" spans="3:27" x14ac:dyDescent="0.45">
      <c r="C90" s="87"/>
      <c r="D90" s="96"/>
      <c r="E90" s="96"/>
      <c r="F90" s="96"/>
      <c r="G90" s="97"/>
      <c r="H90" s="96"/>
      <c r="I90" s="96"/>
      <c r="J90" s="96"/>
      <c r="K90" s="96"/>
      <c r="L90" s="98"/>
      <c r="M90" s="131"/>
      <c r="N90" s="131"/>
      <c r="O90" s="97"/>
      <c r="P90" s="96"/>
      <c r="Z90" s="87"/>
      <c r="AA90" s="87"/>
    </row>
    <row r="91" spans="3:27" x14ac:dyDescent="0.45">
      <c r="C91" s="87"/>
      <c r="D91" s="96"/>
      <c r="E91" s="96"/>
      <c r="F91" s="96"/>
      <c r="G91" s="97"/>
      <c r="H91" s="96"/>
      <c r="I91" s="96"/>
      <c r="J91" s="96"/>
      <c r="K91" s="96"/>
      <c r="L91" s="98"/>
      <c r="M91" s="131"/>
      <c r="N91" s="131"/>
      <c r="O91" s="97"/>
      <c r="P91" s="96"/>
      <c r="Z91" s="87"/>
      <c r="AA91" s="87"/>
    </row>
    <row r="92" spans="3:27" x14ac:dyDescent="0.45">
      <c r="C92" s="87"/>
      <c r="D92" s="96"/>
      <c r="E92" s="96"/>
      <c r="F92" s="96"/>
      <c r="G92" s="97"/>
      <c r="H92" s="96"/>
      <c r="I92" s="96"/>
      <c r="J92" s="96"/>
      <c r="K92" s="96"/>
      <c r="L92" s="98"/>
      <c r="M92" s="131"/>
      <c r="N92" s="131"/>
      <c r="O92" s="97"/>
      <c r="P92" s="96"/>
      <c r="Z92" s="87"/>
      <c r="AA92" s="87"/>
    </row>
    <row r="93" spans="3:27" x14ac:dyDescent="0.45">
      <c r="C93" s="87"/>
      <c r="D93" s="96"/>
      <c r="E93" s="96"/>
      <c r="F93" s="96"/>
      <c r="G93" s="97"/>
      <c r="H93" s="96"/>
      <c r="I93" s="96"/>
      <c r="J93" s="96"/>
      <c r="K93" s="96"/>
      <c r="L93" s="98"/>
      <c r="M93" s="131"/>
      <c r="N93" s="131"/>
      <c r="O93" s="97"/>
      <c r="P93" s="96"/>
      <c r="Z93" s="87"/>
      <c r="AA93" s="87"/>
    </row>
    <row r="94" spans="3:27" x14ac:dyDescent="0.45">
      <c r="C94" s="87"/>
      <c r="D94" s="96"/>
      <c r="E94" s="96"/>
      <c r="F94" s="96"/>
      <c r="G94" s="97"/>
      <c r="H94" s="96"/>
      <c r="I94" s="96"/>
      <c r="J94" s="96"/>
      <c r="K94" s="96"/>
      <c r="L94" s="98"/>
      <c r="M94" s="131"/>
      <c r="N94" s="131"/>
      <c r="O94" s="97"/>
      <c r="P94" s="96"/>
      <c r="Z94" s="87"/>
      <c r="AA94" s="87"/>
    </row>
    <row r="95" spans="3:27" x14ac:dyDescent="0.45">
      <c r="C95" s="87"/>
      <c r="D95" s="96"/>
      <c r="E95" s="96"/>
      <c r="F95" s="96"/>
      <c r="G95" s="97"/>
      <c r="H95" s="96"/>
      <c r="I95" s="96"/>
      <c r="J95" s="96"/>
      <c r="K95" s="96"/>
      <c r="L95" s="98"/>
      <c r="M95" s="131"/>
      <c r="N95" s="131"/>
      <c r="O95" s="97"/>
      <c r="P95" s="96"/>
      <c r="Z95" s="87"/>
      <c r="AA95" s="87"/>
    </row>
    <row r="96" spans="3:27" x14ac:dyDescent="0.45">
      <c r="C96" s="87"/>
      <c r="D96" s="96"/>
      <c r="E96" s="96"/>
      <c r="F96" s="96"/>
      <c r="G96" s="97"/>
      <c r="H96" s="96"/>
      <c r="I96" s="96"/>
      <c r="J96" s="96"/>
      <c r="K96" s="96"/>
      <c r="L96" s="98"/>
      <c r="M96" s="131"/>
      <c r="N96" s="131"/>
      <c r="O96" s="97"/>
      <c r="P96" s="96"/>
      <c r="Z96" s="87"/>
      <c r="AA96" s="87"/>
    </row>
    <row r="97" spans="3:27" x14ac:dyDescent="0.45">
      <c r="C97" s="87"/>
      <c r="D97" s="96"/>
      <c r="E97" s="96"/>
      <c r="F97" s="96"/>
      <c r="G97" s="97"/>
      <c r="H97" s="96"/>
      <c r="I97" s="96"/>
      <c r="J97" s="96"/>
      <c r="K97" s="96"/>
      <c r="L97" s="98"/>
      <c r="M97" s="131"/>
      <c r="N97" s="131"/>
      <c r="O97" s="97"/>
      <c r="P97" s="96"/>
      <c r="Z97" s="87"/>
      <c r="AA97" s="87"/>
    </row>
    <row r="98" spans="3:27" x14ac:dyDescent="0.45">
      <c r="C98" s="87"/>
      <c r="D98" s="96"/>
      <c r="E98" s="96"/>
      <c r="F98" s="96"/>
      <c r="G98" s="97"/>
      <c r="H98" s="96"/>
      <c r="I98" s="96"/>
      <c r="J98" s="96"/>
      <c r="K98" s="96"/>
      <c r="L98" s="98"/>
      <c r="M98" s="131"/>
      <c r="N98" s="131"/>
      <c r="O98" s="97"/>
      <c r="P98" s="96"/>
      <c r="Z98" s="87"/>
      <c r="AA98" s="87"/>
    </row>
    <row r="99" spans="3:27" x14ac:dyDescent="0.45">
      <c r="C99" s="87"/>
      <c r="D99" s="96"/>
      <c r="E99" s="96"/>
      <c r="F99" s="96"/>
      <c r="G99" s="97"/>
      <c r="H99" s="96"/>
      <c r="I99" s="96"/>
      <c r="J99" s="96"/>
      <c r="K99" s="96"/>
      <c r="L99" s="98"/>
      <c r="M99" s="131"/>
      <c r="N99" s="131"/>
      <c r="O99" s="97"/>
      <c r="P99" s="96"/>
      <c r="Z99" s="87"/>
      <c r="AA99" s="87"/>
    </row>
    <row r="100" spans="3:27" x14ac:dyDescent="0.45">
      <c r="C100" s="87"/>
      <c r="D100" s="96"/>
      <c r="E100" s="96"/>
      <c r="F100" s="96"/>
      <c r="G100" s="97"/>
      <c r="H100" s="96"/>
      <c r="I100" s="96"/>
      <c r="J100" s="96"/>
      <c r="K100" s="96"/>
      <c r="L100" s="98"/>
      <c r="M100" s="131"/>
      <c r="N100" s="131"/>
      <c r="O100" s="97"/>
      <c r="P100" s="96"/>
      <c r="Z100" s="87"/>
      <c r="AA100" s="87"/>
    </row>
    <row r="101" spans="3:27" x14ac:dyDescent="0.45">
      <c r="C101" s="87"/>
      <c r="D101" s="96"/>
      <c r="E101" s="96"/>
      <c r="F101" s="96"/>
      <c r="G101" s="97"/>
      <c r="H101" s="96"/>
      <c r="I101" s="96"/>
      <c r="J101" s="96"/>
      <c r="K101" s="96"/>
      <c r="L101" s="98"/>
      <c r="M101" s="131"/>
      <c r="N101" s="131"/>
      <c r="O101" s="97"/>
      <c r="P101" s="96"/>
      <c r="Z101" s="87"/>
      <c r="AA101" s="87"/>
    </row>
    <row r="102" spans="3:27" x14ac:dyDescent="0.45">
      <c r="C102" s="87"/>
      <c r="D102" s="96"/>
      <c r="E102" s="96"/>
      <c r="F102" s="96"/>
      <c r="G102" s="97"/>
      <c r="H102" s="96"/>
      <c r="I102" s="96"/>
      <c r="J102" s="96"/>
      <c r="K102" s="96"/>
      <c r="L102" s="98"/>
      <c r="M102" s="131"/>
      <c r="N102" s="131"/>
      <c r="O102" s="97"/>
      <c r="P102" s="96"/>
      <c r="Z102" s="87"/>
      <c r="AA102" s="87"/>
    </row>
    <row r="103" spans="3:27" x14ac:dyDescent="0.45">
      <c r="C103" s="87"/>
      <c r="D103" s="96"/>
      <c r="E103" s="96"/>
      <c r="F103" s="96"/>
      <c r="G103" s="97"/>
      <c r="H103" s="96"/>
      <c r="I103" s="96"/>
      <c r="J103" s="96"/>
      <c r="K103" s="96"/>
      <c r="L103" s="98"/>
      <c r="M103" s="131"/>
      <c r="N103" s="131"/>
      <c r="O103" s="97"/>
      <c r="P103" s="96"/>
      <c r="Z103" s="87"/>
      <c r="AA103" s="87"/>
    </row>
    <row r="104" spans="3:27" x14ac:dyDescent="0.45">
      <c r="C104" s="87"/>
      <c r="D104" s="96"/>
      <c r="E104" s="96"/>
      <c r="F104" s="96"/>
      <c r="G104" s="97"/>
      <c r="H104" s="96"/>
      <c r="I104" s="96"/>
      <c r="J104" s="96"/>
      <c r="K104" s="96"/>
      <c r="L104" s="98"/>
      <c r="M104" s="131"/>
      <c r="N104" s="131"/>
      <c r="O104" s="97"/>
      <c r="P104" s="96"/>
      <c r="Z104" s="87"/>
      <c r="AA104" s="87"/>
    </row>
    <row r="105" spans="3:27" x14ac:dyDescent="0.45">
      <c r="C105" s="87"/>
      <c r="D105" s="96"/>
      <c r="E105" s="96"/>
      <c r="F105" s="96"/>
      <c r="G105" s="97"/>
      <c r="H105" s="96"/>
      <c r="I105" s="96"/>
      <c r="J105" s="96"/>
      <c r="K105" s="96"/>
      <c r="L105" s="98"/>
      <c r="M105" s="131"/>
      <c r="N105" s="131"/>
      <c r="O105" s="97"/>
      <c r="P105" s="96"/>
      <c r="Z105" s="87"/>
      <c r="AA105" s="87"/>
    </row>
    <row r="106" spans="3:27" x14ac:dyDescent="0.45">
      <c r="C106" s="87"/>
      <c r="D106" s="96"/>
      <c r="E106" s="96"/>
      <c r="F106" s="96"/>
      <c r="G106" s="97"/>
      <c r="H106" s="96"/>
      <c r="I106" s="96"/>
      <c r="J106" s="96"/>
      <c r="K106" s="96"/>
      <c r="L106" s="98"/>
      <c r="M106" s="131"/>
      <c r="N106" s="131"/>
      <c r="O106" s="97"/>
      <c r="P106" s="96"/>
      <c r="Z106" s="87"/>
      <c r="AA106" s="87"/>
    </row>
    <row r="107" spans="3:27" x14ac:dyDescent="0.45">
      <c r="C107" s="87"/>
      <c r="D107" s="96"/>
      <c r="E107" s="96"/>
      <c r="F107" s="96"/>
      <c r="G107" s="97"/>
      <c r="H107" s="96"/>
      <c r="I107" s="96"/>
      <c r="J107" s="96"/>
      <c r="K107" s="96"/>
      <c r="L107" s="98"/>
      <c r="M107" s="131"/>
      <c r="N107" s="131"/>
      <c r="O107" s="97"/>
      <c r="P107" s="96"/>
      <c r="Z107" s="87"/>
      <c r="AA107" s="87"/>
    </row>
    <row r="108" spans="3:27" x14ac:dyDescent="0.45">
      <c r="C108" s="87"/>
      <c r="D108" s="96"/>
      <c r="E108" s="96"/>
      <c r="F108" s="96"/>
      <c r="G108" s="97"/>
      <c r="H108" s="96"/>
      <c r="I108" s="96"/>
      <c r="J108" s="96"/>
      <c r="K108" s="96"/>
      <c r="L108" s="98"/>
      <c r="M108" s="131"/>
      <c r="N108" s="131"/>
      <c r="O108" s="97"/>
      <c r="P108" s="96"/>
      <c r="Z108" s="87"/>
      <c r="AA108" s="87"/>
    </row>
    <row r="109" spans="3:27" x14ac:dyDescent="0.45">
      <c r="C109" s="87"/>
      <c r="D109" s="96"/>
      <c r="E109" s="96"/>
      <c r="F109" s="96"/>
      <c r="G109" s="97"/>
      <c r="H109" s="96"/>
      <c r="I109" s="96"/>
      <c r="J109" s="96"/>
      <c r="K109" s="96"/>
      <c r="L109" s="98"/>
      <c r="M109" s="131"/>
      <c r="N109" s="131"/>
      <c r="O109" s="97"/>
      <c r="P109" s="96"/>
      <c r="Z109" s="87"/>
      <c r="AA109" s="87"/>
    </row>
    <row r="110" spans="3:27" x14ac:dyDescent="0.45">
      <c r="C110" s="87"/>
      <c r="D110" s="96"/>
      <c r="E110" s="96"/>
      <c r="F110" s="96"/>
      <c r="G110" s="97"/>
      <c r="H110" s="96"/>
      <c r="I110" s="96"/>
      <c r="J110" s="96"/>
      <c r="K110" s="96"/>
      <c r="L110" s="98"/>
      <c r="M110" s="131"/>
      <c r="N110" s="131"/>
      <c r="O110" s="97"/>
      <c r="P110" s="96"/>
      <c r="Z110" s="87"/>
      <c r="AA110" s="87"/>
    </row>
    <row r="111" spans="3:27" x14ac:dyDescent="0.45">
      <c r="C111" s="87"/>
      <c r="D111" s="96"/>
      <c r="E111" s="96"/>
      <c r="F111" s="96"/>
      <c r="G111" s="97"/>
      <c r="H111" s="96"/>
      <c r="I111" s="96"/>
      <c r="J111" s="96"/>
      <c r="K111" s="96"/>
      <c r="L111" s="98"/>
      <c r="M111" s="131"/>
      <c r="N111" s="131"/>
      <c r="O111" s="97"/>
      <c r="P111" s="96"/>
      <c r="Z111" s="87"/>
      <c r="AA111" s="87"/>
    </row>
    <row r="112" spans="3:27" x14ac:dyDescent="0.45">
      <c r="C112" s="87"/>
      <c r="D112" s="96"/>
      <c r="E112" s="96"/>
      <c r="F112" s="96"/>
      <c r="G112" s="97"/>
      <c r="H112" s="96"/>
      <c r="I112" s="96"/>
      <c r="J112" s="96"/>
      <c r="K112" s="96"/>
      <c r="L112" s="98"/>
      <c r="M112" s="131"/>
      <c r="N112" s="131"/>
      <c r="O112" s="97"/>
      <c r="P112" s="96"/>
      <c r="Z112" s="87"/>
      <c r="AA112" s="87"/>
    </row>
    <row r="113" spans="3:27" x14ac:dyDescent="0.45">
      <c r="C113" s="87"/>
      <c r="D113" s="96"/>
      <c r="E113" s="96"/>
      <c r="F113" s="96"/>
      <c r="G113" s="97"/>
      <c r="H113" s="96"/>
      <c r="I113" s="96"/>
      <c r="J113" s="96"/>
      <c r="K113" s="96"/>
      <c r="L113" s="98"/>
      <c r="M113" s="131"/>
      <c r="N113" s="131"/>
      <c r="O113" s="97"/>
      <c r="P113" s="96"/>
      <c r="Z113" s="87"/>
      <c r="AA113" s="87"/>
    </row>
    <row r="114" spans="3:27" x14ac:dyDescent="0.45">
      <c r="C114" s="87"/>
      <c r="D114" s="96"/>
      <c r="E114" s="96"/>
      <c r="F114" s="96"/>
      <c r="G114" s="97"/>
      <c r="H114" s="96"/>
      <c r="I114" s="96"/>
      <c r="J114" s="96"/>
      <c r="K114" s="96"/>
      <c r="L114" s="98"/>
      <c r="M114" s="131"/>
      <c r="N114" s="131"/>
      <c r="O114" s="97"/>
      <c r="P114" s="96"/>
      <c r="Z114" s="87"/>
      <c r="AA114" s="87"/>
    </row>
    <row r="115" spans="3:27" x14ac:dyDescent="0.45">
      <c r="C115" s="87"/>
      <c r="D115" s="96"/>
      <c r="E115" s="96"/>
      <c r="F115" s="96"/>
      <c r="G115" s="97"/>
      <c r="H115" s="96"/>
      <c r="I115" s="96"/>
      <c r="J115" s="96"/>
      <c r="K115" s="96"/>
      <c r="L115" s="98"/>
      <c r="M115" s="131"/>
      <c r="N115" s="131"/>
      <c r="O115" s="97"/>
      <c r="P115" s="96"/>
      <c r="Z115" s="87"/>
      <c r="AA115" s="87"/>
    </row>
    <row r="116" spans="3:27" x14ac:dyDescent="0.45">
      <c r="C116" s="87"/>
      <c r="D116" s="96"/>
      <c r="E116" s="96"/>
      <c r="F116" s="96"/>
      <c r="G116" s="97"/>
      <c r="H116" s="96"/>
      <c r="I116" s="96"/>
      <c r="J116" s="96"/>
      <c r="K116" s="96"/>
      <c r="L116" s="98"/>
      <c r="M116" s="131"/>
      <c r="N116" s="131"/>
      <c r="O116" s="97"/>
      <c r="P116" s="96"/>
      <c r="Z116" s="87"/>
      <c r="AA116" s="87"/>
    </row>
    <row r="117" spans="3:27" x14ac:dyDescent="0.45">
      <c r="C117" s="87"/>
      <c r="D117" s="96"/>
      <c r="E117" s="96"/>
      <c r="F117" s="96"/>
      <c r="G117" s="97"/>
      <c r="H117" s="96"/>
      <c r="I117" s="96"/>
      <c r="J117" s="96"/>
      <c r="K117" s="96"/>
      <c r="L117" s="98"/>
      <c r="M117" s="131"/>
      <c r="N117" s="131"/>
      <c r="O117" s="97"/>
      <c r="P117" s="96"/>
      <c r="Z117" s="87"/>
      <c r="AA117" s="87"/>
    </row>
    <row r="118" spans="3:27" x14ac:dyDescent="0.45">
      <c r="C118" s="87"/>
      <c r="D118" s="96"/>
      <c r="E118" s="96"/>
      <c r="F118" s="96"/>
      <c r="G118" s="97"/>
      <c r="H118" s="96"/>
      <c r="I118" s="96"/>
      <c r="J118" s="96"/>
      <c r="K118" s="96"/>
      <c r="L118" s="98"/>
      <c r="M118" s="131"/>
      <c r="N118" s="131"/>
      <c r="O118" s="97"/>
      <c r="P118" s="96"/>
      <c r="Z118" s="87"/>
      <c r="AA118" s="87"/>
    </row>
    <row r="119" spans="3:27" x14ac:dyDescent="0.45">
      <c r="C119" s="87"/>
      <c r="D119" s="96"/>
      <c r="E119" s="96"/>
      <c r="F119" s="96"/>
      <c r="G119" s="97"/>
      <c r="H119" s="96"/>
      <c r="I119" s="96"/>
      <c r="J119" s="96"/>
      <c r="K119" s="96"/>
      <c r="L119" s="98"/>
      <c r="M119" s="131"/>
      <c r="N119" s="131"/>
      <c r="O119" s="97"/>
      <c r="P119" s="96"/>
      <c r="Z119" s="87"/>
      <c r="AA119" s="87"/>
    </row>
    <row r="120" spans="3:27" x14ac:dyDescent="0.45">
      <c r="C120" s="87"/>
      <c r="D120" s="96"/>
      <c r="E120" s="96"/>
      <c r="F120" s="96"/>
      <c r="G120" s="97"/>
      <c r="H120" s="96"/>
      <c r="I120" s="96"/>
      <c r="J120" s="96"/>
      <c r="K120" s="96"/>
      <c r="L120" s="98"/>
      <c r="M120" s="131"/>
      <c r="N120" s="131"/>
      <c r="O120" s="97"/>
      <c r="P120" s="96"/>
      <c r="Z120" s="87"/>
      <c r="AA120" s="87"/>
    </row>
    <row r="121" spans="3:27" x14ac:dyDescent="0.45">
      <c r="C121" s="87"/>
      <c r="D121" s="96"/>
      <c r="E121" s="96"/>
      <c r="F121" s="96"/>
      <c r="G121" s="97"/>
      <c r="H121" s="96"/>
      <c r="I121" s="96"/>
      <c r="J121" s="96"/>
      <c r="K121" s="96"/>
      <c r="L121" s="98"/>
      <c r="M121" s="131"/>
      <c r="N121" s="131"/>
      <c r="O121" s="97"/>
      <c r="P121" s="96"/>
      <c r="Z121" s="87"/>
      <c r="AA121" s="87"/>
    </row>
    <row r="122" spans="3:27" x14ac:dyDescent="0.45">
      <c r="C122" s="87"/>
      <c r="D122" s="96"/>
      <c r="E122" s="96"/>
      <c r="F122" s="96"/>
      <c r="G122" s="97"/>
      <c r="H122" s="96"/>
      <c r="I122" s="96"/>
      <c r="J122" s="96"/>
      <c r="K122" s="96"/>
      <c r="L122" s="98"/>
      <c r="M122" s="131"/>
      <c r="N122" s="131"/>
      <c r="O122" s="97"/>
      <c r="P122" s="96"/>
      <c r="Z122" s="87"/>
      <c r="AA122" s="87"/>
    </row>
    <row r="123" spans="3:27" x14ac:dyDescent="0.45">
      <c r="C123" s="87"/>
      <c r="D123" s="96"/>
      <c r="E123" s="96"/>
      <c r="F123" s="96"/>
      <c r="G123" s="97"/>
      <c r="H123" s="96"/>
      <c r="I123" s="96"/>
      <c r="J123" s="96"/>
      <c r="K123" s="96"/>
      <c r="L123" s="98"/>
      <c r="M123" s="131"/>
      <c r="N123" s="131"/>
      <c r="O123" s="97"/>
      <c r="P123" s="96"/>
      <c r="Z123" s="87"/>
      <c r="AA123" s="87"/>
    </row>
    <row r="124" spans="3:27" x14ac:dyDescent="0.45">
      <c r="C124" s="87"/>
      <c r="D124" s="96"/>
      <c r="E124" s="96"/>
      <c r="F124" s="96"/>
      <c r="G124" s="97"/>
      <c r="H124" s="96"/>
      <c r="I124" s="96"/>
      <c r="J124" s="96"/>
      <c r="K124" s="96"/>
      <c r="L124" s="98"/>
      <c r="M124" s="131"/>
      <c r="N124" s="131"/>
      <c r="O124" s="97"/>
      <c r="P124" s="96"/>
      <c r="Z124" s="87"/>
      <c r="AA124" s="87"/>
    </row>
    <row r="125" spans="3:27" x14ac:dyDescent="0.45">
      <c r="C125" s="87"/>
      <c r="D125" s="96"/>
      <c r="E125" s="96"/>
      <c r="F125" s="96"/>
      <c r="G125" s="97"/>
      <c r="H125" s="96"/>
      <c r="I125" s="96"/>
      <c r="J125" s="96"/>
      <c r="K125" s="96"/>
      <c r="L125" s="98"/>
      <c r="M125" s="131"/>
      <c r="N125" s="131"/>
      <c r="O125" s="97"/>
      <c r="P125" s="96"/>
      <c r="Z125" s="87"/>
      <c r="AA125" s="87"/>
    </row>
    <row r="126" spans="3:27" x14ac:dyDescent="0.45">
      <c r="C126" s="87"/>
      <c r="D126" s="96"/>
      <c r="E126" s="96"/>
      <c r="F126" s="96"/>
      <c r="G126" s="97"/>
      <c r="H126" s="96"/>
      <c r="I126" s="96"/>
      <c r="J126" s="96"/>
      <c r="K126" s="96"/>
      <c r="L126" s="98"/>
      <c r="M126" s="131"/>
      <c r="N126" s="131"/>
      <c r="O126" s="97"/>
      <c r="P126" s="96"/>
      <c r="Z126" s="87"/>
      <c r="AA126" s="87"/>
    </row>
    <row r="127" spans="3:27" x14ac:dyDescent="0.45">
      <c r="C127" s="87"/>
      <c r="D127" s="96"/>
      <c r="E127" s="96"/>
      <c r="F127" s="96"/>
      <c r="G127" s="97"/>
      <c r="H127" s="96"/>
      <c r="I127" s="96"/>
      <c r="J127" s="96"/>
      <c r="K127" s="96"/>
      <c r="L127" s="98"/>
      <c r="M127" s="131"/>
      <c r="N127" s="131"/>
      <c r="O127" s="97"/>
      <c r="P127" s="96"/>
      <c r="Z127" s="87"/>
      <c r="AA127" s="87"/>
    </row>
    <row r="128" spans="3:27" x14ac:dyDescent="0.45">
      <c r="C128" s="87"/>
      <c r="D128" s="96"/>
      <c r="E128" s="96"/>
      <c r="F128" s="96"/>
      <c r="G128" s="97"/>
      <c r="H128" s="96"/>
      <c r="I128" s="96"/>
      <c r="J128" s="96"/>
      <c r="K128" s="96"/>
      <c r="L128" s="98"/>
      <c r="M128" s="131"/>
      <c r="N128" s="131"/>
      <c r="O128" s="97"/>
      <c r="P128" s="96"/>
      <c r="Z128" s="87"/>
      <c r="AA128" s="87"/>
    </row>
    <row r="129" spans="3:27" x14ac:dyDescent="0.45">
      <c r="C129" s="87"/>
      <c r="D129" s="96"/>
      <c r="E129" s="96"/>
      <c r="F129" s="96"/>
      <c r="G129" s="97"/>
      <c r="H129" s="96"/>
      <c r="I129" s="96"/>
      <c r="J129" s="96"/>
      <c r="K129" s="96"/>
      <c r="L129" s="98"/>
      <c r="M129" s="131"/>
      <c r="N129" s="131"/>
      <c r="O129" s="97"/>
      <c r="P129" s="96"/>
      <c r="Z129" s="87"/>
      <c r="AA129" s="87"/>
    </row>
    <row r="130" spans="3:27" x14ac:dyDescent="0.45">
      <c r="C130" s="87"/>
      <c r="D130" s="96"/>
      <c r="E130" s="96"/>
      <c r="F130" s="96"/>
      <c r="G130" s="97"/>
      <c r="H130" s="96"/>
      <c r="I130" s="96"/>
      <c r="J130" s="96"/>
      <c r="K130" s="96"/>
      <c r="L130" s="98"/>
      <c r="M130" s="131"/>
      <c r="N130" s="131"/>
      <c r="O130" s="97"/>
      <c r="P130" s="96"/>
      <c r="Z130" s="87"/>
      <c r="AA130" s="87"/>
    </row>
    <row r="131" spans="3:27" x14ac:dyDescent="0.45">
      <c r="C131" s="87"/>
      <c r="D131" s="96"/>
      <c r="E131" s="96"/>
      <c r="F131" s="96"/>
      <c r="G131" s="97"/>
      <c r="H131" s="96"/>
      <c r="I131" s="96"/>
      <c r="J131" s="96"/>
      <c r="K131" s="96"/>
      <c r="L131" s="98"/>
      <c r="M131" s="131"/>
      <c r="N131" s="131"/>
      <c r="O131" s="97"/>
      <c r="P131" s="96"/>
      <c r="Z131" s="87"/>
      <c r="AA131" s="87"/>
    </row>
    <row r="132" spans="3:27" x14ac:dyDescent="0.45">
      <c r="C132" s="87"/>
      <c r="D132" s="96"/>
      <c r="E132" s="96"/>
      <c r="F132" s="96"/>
      <c r="G132" s="97"/>
      <c r="H132" s="96"/>
      <c r="I132" s="96"/>
      <c r="J132" s="96"/>
      <c r="K132" s="96"/>
      <c r="L132" s="98"/>
      <c r="M132" s="131"/>
      <c r="N132" s="131"/>
      <c r="O132" s="97"/>
      <c r="P132" s="96"/>
      <c r="Z132" s="87"/>
      <c r="AA132" s="87"/>
    </row>
    <row r="133" spans="3:27" x14ac:dyDescent="0.45">
      <c r="C133" s="87"/>
      <c r="D133" s="96"/>
      <c r="E133" s="96"/>
      <c r="F133" s="96"/>
      <c r="G133" s="97"/>
      <c r="H133" s="96"/>
      <c r="I133" s="96"/>
      <c r="J133" s="96"/>
      <c r="K133" s="96"/>
      <c r="L133" s="98"/>
      <c r="M133" s="131"/>
      <c r="N133" s="131"/>
      <c r="O133" s="97"/>
      <c r="P133" s="96"/>
      <c r="Z133" s="87"/>
      <c r="AA133" s="87"/>
    </row>
    <row r="134" spans="3:27" x14ac:dyDescent="0.45">
      <c r="C134" s="87"/>
      <c r="D134" s="96"/>
      <c r="E134" s="96"/>
      <c r="F134" s="96"/>
      <c r="G134" s="97"/>
      <c r="H134" s="96"/>
      <c r="I134" s="96"/>
      <c r="J134" s="96"/>
      <c r="K134" s="96"/>
      <c r="L134" s="98"/>
      <c r="M134" s="131"/>
      <c r="N134" s="131"/>
      <c r="O134" s="97"/>
      <c r="P134" s="96"/>
      <c r="Z134" s="87"/>
      <c r="AA134" s="87"/>
    </row>
    <row r="135" spans="3:27" x14ac:dyDescent="0.45">
      <c r="C135" s="87"/>
      <c r="D135" s="96"/>
      <c r="E135" s="96"/>
      <c r="F135" s="96"/>
      <c r="G135" s="97"/>
      <c r="H135" s="96"/>
      <c r="I135" s="96"/>
      <c r="J135" s="96"/>
      <c r="K135" s="96"/>
      <c r="L135" s="98"/>
      <c r="M135" s="131"/>
      <c r="N135" s="131"/>
      <c r="O135" s="97"/>
      <c r="P135" s="96"/>
      <c r="Z135" s="87"/>
      <c r="AA135" s="87"/>
    </row>
    <row r="136" spans="3:27" x14ac:dyDescent="0.45">
      <c r="C136" s="87"/>
      <c r="D136" s="96"/>
      <c r="E136" s="96"/>
      <c r="F136" s="96"/>
      <c r="G136" s="97"/>
      <c r="H136" s="96"/>
      <c r="I136" s="96"/>
      <c r="J136" s="96"/>
      <c r="K136" s="96"/>
      <c r="L136" s="98"/>
      <c r="M136" s="131"/>
      <c r="N136" s="131"/>
      <c r="O136" s="97"/>
      <c r="P136" s="96"/>
      <c r="Z136" s="87"/>
      <c r="AA136" s="87"/>
    </row>
    <row r="137" spans="3:27" x14ac:dyDescent="0.45">
      <c r="C137" s="87"/>
      <c r="D137" s="96"/>
      <c r="E137" s="96"/>
      <c r="F137" s="96"/>
      <c r="G137" s="97"/>
      <c r="H137" s="96"/>
      <c r="I137" s="96"/>
      <c r="J137" s="96"/>
      <c r="K137" s="96"/>
      <c r="L137" s="98"/>
      <c r="M137" s="131"/>
      <c r="N137" s="131"/>
      <c r="O137" s="97"/>
      <c r="P137" s="96"/>
      <c r="Z137" s="87"/>
      <c r="AA137" s="87"/>
    </row>
    <row r="138" spans="3:27" x14ac:dyDescent="0.45">
      <c r="C138" s="87"/>
      <c r="D138" s="96"/>
      <c r="E138" s="96"/>
      <c r="F138" s="96"/>
      <c r="G138" s="97"/>
      <c r="H138" s="96"/>
      <c r="I138" s="96"/>
      <c r="J138" s="96"/>
      <c r="K138" s="96"/>
      <c r="L138" s="98"/>
      <c r="M138" s="131"/>
      <c r="N138" s="131"/>
      <c r="O138" s="97"/>
      <c r="P138" s="96"/>
      <c r="Z138" s="87"/>
      <c r="AA138" s="87"/>
    </row>
    <row r="139" spans="3:27" x14ac:dyDescent="0.45">
      <c r="C139" s="87"/>
      <c r="D139" s="96"/>
      <c r="E139" s="96"/>
      <c r="F139" s="96"/>
      <c r="G139" s="97"/>
      <c r="H139" s="96"/>
      <c r="I139" s="96"/>
      <c r="J139" s="96"/>
      <c r="K139" s="96"/>
      <c r="L139" s="98"/>
      <c r="M139" s="131"/>
      <c r="N139" s="131"/>
      <c r="O139" s="97"/>
      <c r="P139" s="96"/>
      <c r="Z139" s="87"/>
      <c r="AA139" s="87"/>
    </row>
    <row r="140" spans="3:27" x14ac:dyDescent="0.45">
      <c r="C140" s="87"/>
      <c r="D140" s="96"/>
      <c r="E140" s="96"/>
      <c r="F140" s="96"/>
      <c r="G140" s="97"/>
      <c r="H140" s="96"/>
      <c r="I140" s="96"/>
      <c r="J140" s="96"/>
      <c r="K140" s="96"/>
      <c r="L140" s="98"/>
      <c r="M140" s="131"/>
      <c r="N140" s="131"/>
      <c r="O140" s="97"/>
      <c r="P140" s="96"/>
      <c r="Z140" s="87"/>
      <c r="AA140" s="87"/>
    </row>
    <row r="141" spans="3:27" x14ac:dyDescent="0.45">
      <c r="C141" s="87"/>
      <c r="D141" s="96"/>
      <c r="E141" s="96"/>
      <c r="F141" s="96"/>
      <c r="G141" s="97"/>
      <c r="H141" s="96"/>
      <c r="I141" s="96"/>
      <c r="J141" s="96"/>
      <c r="K141" s="96"/>
      <c r="L141" s="98"/>
      <c r="M141" s="131"/>
      <c r="N141" s="131"/>
      <c r="O141" s="97"/>
      <c r="P141" s="96"/>
      <c r="Z141" s="87"/>
      <c r="AA141" s="87"/>
    </row>
    <row r="142" spans="3:27" x14ac:dyDescent="0.45">
      <c r="C142" s="87"/>
      <c r="D142" s="96"/>
      <c r="E142" s="96"/>
      <c r="F142" s="96"/>
      <c r="G142" s="97"/>
      <c r="H142" s="96"/>
      <c r="I142" s="96"/>
      <c r="J142" s="96"/>
      <c r="K142" s="96"/>
      <c r="L142" s="98"/>
      <c r="M142" s="131"/>
      <c r="N142" s="131"/>
      <c r="O142" s="97"/>
      <c r="P142" s="96"/>
      <c r="Z142" s="87"/>
      <c r="AA142" s="87"/>
    </row>
    <row r="143" spans="3:27" x14ac:dyDescent="0.45">
      <c r="C143" s="87"/>
      <c r="D143" s="96"/>
      <c r="E143" s="96"/>
      <c r="F143" s="96"/>
      <c r="G143" s="97"/>
      <c r="H143" s="96"/>
      <c r="I143" s="96"/>
      <c r="J143" s="96"/>
      <c r="K143" s="96"/>
      <c r="L143" s="98"/>
      <c r="M143" s="131"/>
      <c r="N143" s="131"/>
      <c r="O143" s="97"/>
      <c r="P143" s="96"/>
      <c r="Z143" s="87"/>
      <c r="AA143" s="87"/>
    </row>
    <row r="144" spans="3:27" x14ac:dyDescent="0.45">
      <c r="C144" s="87"/>
      <c r="D144" s="96"/>
      <c r="E144" s="96"/>
      <c r="F144" s="96"/>
      <c r="G144" s="97"/>
      <c r="H144" s="96"/>
      <c r="I144" s="96"/>
      <c r="J144" s="96"/>
      <c r="K144" s="96"/>
      <c r="L144" s="98"/>
      <c r="M144" s="131"/>
      <c r="N144" s="131"/>
      <c r="O144" s="97"/>
      <c r="P144" s="96"/>
      <c r="Z144" s="87"/>
      <c r="AA144" s="87"/>
    </row>
    <row r="145" spans="3:27" x14ac:dyDescent="0.45">
      <c r="C145" s="87"/>
      <c r="D145" s="96"/>
      <c r="E145" s="96"/>
      <c r="F145" s="96"/>
      <c r="G145" s="97"/>
      <c r="H145" s="96"/>
      <c r="I145" s="96"/>
      <c r="J145" s="96"/>
      <c r="K145" s="96"/>
      <c r="L145" s="98"/>
      <c r="M145" s="131"/>
      <c r="N145" s="131"/>
      <c r="O145" s="97"/>
      <c r="P145" s="96"/>
      <c r="Z145" s="87"/>
      <c r="AA145" s="87"/>
    </row>
    <row r="146" spans="3:27" x14ac:dyDescent="0.45">
      <c r="C146" s="87"/>
      <c r="D146" s="96"/>
      <c r="E146" s="96"/>
      <c r="F146" s="96"/>
      <c r="G146" s="97"/>
      <c r="H146" s="96"/>
      <c r="I146" s="96"/>
      <c r="J146" s="96"/>
      <c r="K146" s="96"/>
      <c r="L146" s="98"/>
      <c r="M146" s="131"/>
      <c r="N146" s="131"/>
      <c r="O146" s="97"/>
      <c r="P146" s="96"/>
      <c r="Z146" s="87"/>
      <c r="AA146" s="87"/>
    </row>
    <row r="147" spans="3:27" x14ac:dyDescent="0.45">
      <c r="C147" s="87"/>
      <c r="D147" s="96"/>
      <c r="E147" s="96"/>
      <c r="F147" s="96"/>
      <c r="G147" s="97"/>
      <c r="H147" s="96"/>
      <c r="I147" s="96"/>
      <c r="J147" s="96"/>
      <c r="K147" s="96"/>
      <c r="L147" s="98"/>
      <c r="M147" s="131"/>
      <c r="N147" s="131"/>
      <c r="O147" s="97"/>
      <c r="P147" s="96"/>
      <c r="Z147" s="87"/>
      <c r="AA147" s="87"/>
    </row>
    <row r="148" spans="3:27" x14ac:dyDescent="0.45">
      <c r="C148" s="87"/>
      <c r="D148" s="96"/>
      <c r="E148" s="96"/>
      <c r="F148" s="96"/>
      <c r="G148" s="97"/>
      <c r="H148" s="96"/>
      <c r="I148" s="96"/>
      <c r="J148" s="96"/>
      <c r="K148" s="96"/>
      <c r="L148" s="98"/>
      <c r="M148" s="131"/>
      <c r="N148" s="131"/>
      <c r="O148" s="97"/>
      <c r="P148" s="96"/>
      <c r="Z148" s="87"/>
      <c r="AA148" s="87"/>
    </row>
    <row r="149" spans="3:27" x14ac:dyDescent="0.45">
      <c r="C149" s="87"/>
      <c r="D149" s="96"/>
      <c r="E149" s="96"/>
      <c r="F149" s="96"/>
      <c r="G149" s="97"/>
      <c r="H149" s="96"/>
      <c r="I149" s="96"/>
      <c r="J149" s="96"/>
      <c r="K149" s="96"/>
      <c r="L149" s="98"/>
      <c r="M149" s="131"/>
      <c r="N149" s="131"/>
      <c r="O149" s="97"/>
      <c r="P149" s="96"/>
      <c r="Z149" s="87"/>
      <c r="AA149" s="87"/>
    </row>
    <row r="150" spans="3:27" x14ac:dyDescent="0.45">
      <c r="C150" s="87"/>
      <c r="D150" s="96"/>
      <c r="E150" s="96"/>
      <c r="F150" s="96"/>
      <c r="G150" s="97"/>
      <c r="H150" s="96"/>
      <c r="I150" s="96"/>
      <c r="J150" s="96"/>
      <c r="K150" s="96"/>
      <c r="L150" s="98"/>
      <c r="M150" s="131"/>
      <c r="N150" s="131"/>
      <c r="O150" s="97"/>
      <c r="P150" s="96"/>
      <c r="Z150" s="87"/>
      <c r="AA150" s="87"/>
    </row>
    <row r="151" spans="3:27" x14ac:dyDescent="0.45">
      <c r="C151" s="87"/>
      <c r="D151" s="96"/>
      <c r="E151" s="96"/>
      <c r="F151" s="96"/>
      <c r="G151" s="97"/>
      <c r="H151" s="96"/>
      <c r="I151" s="96"/>
      <c r="J151" s="96"/>
      <c r="K151" s="96"/>
      <c r="L151" s="98"/>
      <c r="M151" s="131"/>
      <c r="N151" s="131"/>
      <c r="O151" s="97"/>
      <c r="P151" s="96"/>
      <c r="Z151" s="87"/>
      <c r="AA151" s="87"/>
    </row>
    <row r="152" spans="3:27" x14ac:dyDescent="0.45">
      <c r="C152" s="87"/>
      <c r="D152" s="96"/>
      <c r="E152" s="96"/>
      <c r="F152" s="96"/>
      <c r="G152" s="97"/>
      <c r="H152" s="96"/>
      <c r="I152" s="96"/>
      <c r="J152" s="96"/>
      <c r="K152" s="96"/>
      <c r="L152" s="98"/>
      <c r="M152" s="131"/>
      <c r="N152" s="131"/>
      <c r="O152" s="97"/>
      <c r="P152" s="96"/>
      <c r="Z152" s="87"/>
      <c r="AA152" s="87"/>
    </row>
    <row r="153" spans="3:27" x14ac:dyDescent="0.45">
      <c r="C153" s="87"/>
      <c r="D153" s="96"/>
      <c r="E153" s="96"/>
      <c r="F153" s="96"/>
      <c r="G153" s="97"/>
      <c r="H153" s="96"/>
      <c r="I153" s="96"/>
      <c r="J153" s="96"/>
      <c r="K153" s="96"/>
      <c r="L153" s="98"/>
      <c r="M153" s="131"/>
      <c r="N153" s="131"/>
      <c r="O153" s="97"/>
      <c r="P153" s="96"/>
      <c r="Z153" s="87"/>
      <c r="AA153" s="87"/>
    </row>
    <row r="154" spans="3:27" x14ac:dyDescent="0.45">
      <c r="C154" s="87"/>
      <c r="D154" s="96"/>
      <c r="E154" s="96"/>
      <c r="F154" s="96"/>
      <c r="G154" s="97"/>
      <c r="H154" s="96"/>
      <c r="I154" s="96"/>
      <c r="J154" s="96"/>
      <c r="K154" s="96"/>
      <c r="L154" s="98"/>
      <c r="M154" s="131"/>
      <c r="N154" s="131"/>
      <c r="O154" s="97"/>
      <c r="P154" s="96"/>
      <c r="Z154" s="87"/>
      <c r="AA154" s="87"/>
    </row>
    <row r="155" spans="3:27" x14ac:dyDescent="0.45">
      <c r="C155" s="87"/>
      <c r="D155" s="96"/>
      <c r="E155" s="96"/>
      <c r="F155" s="96"/>
      <c r="G155" s="97"/>
      <c r="H155" s="96"/>
      <c r="I155" s="96"/>
      <c r="J155" s="96"/>
      <c r="K155" s="96"/>
      <c r="L155" s="98"/>
      <c r="M155" s="131"/>
      <c r="N155" s="131"/>
      <c r="O155" s="97"/>
      <c r="P155" s="96"/>
      <c r="Z155" s="87"/>
      <c r="AA155" s="87"/>
    </row>
    <row r="156" spans="3:27" x14ac:dyDescent="0.45">
      <c r="C156" s="87"/>
      <c r="D156" s="96"/>
      <c r="E156" s="96"/>
      <c r="F156" s="96"/>
      <c r="G156" s="97"/>
      <c r="H156" s="96"/>
      <c r="I156" s="96"/>
      <c r="J156" s="96"/>
      <c r="K156" s="96"/>
      <c r="L156" s="98"/>
      <c r="M156" s="131"/>
      <c r="N156" s="131"/>
      <c r="O156" s="97"/>
      <c r="P156" s="96"/>
      <c r="Z156" s="87"/>
      <c r="AA156" s="87"/>
    </row>
    <row r="157" spans="3:27" x14ac:dyDescent="0.45">
      <c r="C157" s="87"/>
      <c r="D157" s="96"/>
      <c r="E157" s="96"/>
      <c r="F157" s="96"/>
      <c r="G157" s="97"/>
      <c r="H157" s="96"/>
      <c r="I157" s="96"/>
      <c r="J157" s="96"/>
      <c r="K157" s="96"/>
      <c r="L157" s="98"/>
      <c r="M157" s="131"/>
      <c r="N157" s="131"/>
      <c r="O157" s="97"/>
      <c r="P157" s="96"/>
      <c r="Z157" s="87"/>
      <c r="AA157" s="87"/>
    </row>
    <row r="158" spans="3:27" x14ac:dyDescent="0.45">
      <c r="C158" s="87"/>
      <c r="D158" s="96"/>
      <c r="E158" s="96"/>
      <c r="F158" s="96"/>
      <c r="G158" s="97"/>
      <c r="H158" s="96"/>
      <c r="I158" s="96"/>
      <c r="J158" s="96"/>
      <c r="K158" s="96"/>
      <c r="L158" s="98"/>
      <c r="M158" s="131"/>
      <c r="N158" s="131"/>
      <c r="O158" s="97"/>
      <c r="P158" s="96"/>
      <c r="Z158" s="87"/>
      <c r="AA158" s="87"/>
    </row>
    <row r="159" spans="3:27" x14ac:dyDescent="0.45">
      <c r="C159" s="87"/>
      <c r="D159" s="96"/>
      <c r="E159" s="96"/>
      <c r="F159" s="96"/>
      <c r="G159" s="97"/>
      <c r="H159" s="96"/>
      <c r="I159" s="96"/>
      <c r="J159" s="96"/>
      <c r="K159" s="96"/>
      <c r="L159" s="98"/>
      <c r="M159" s="131"/>
      <c r="N159" s="131"/>
      <c r="O159" s="97"/>
      <c r="P159" s="96"/>
      <c r="Z159" s="87"/>
      <c r="AA159" s="87"/>
    </row>
    <row r="160" spans="3:27" x14ac:dyDescent="0.45">
      <c r="C160" s="87"/>
      <c r="D160" s="96"/>
      <c r="E160" s="96"/>
      <c r="F160" s="96"/>
      <c r="G160" s="97"/>
      <c r="H160" s="96"/>
      <c r="I160" s="96"/>
      <c r="J160" s="96"/>
      <c r="K160" s="96"/>
      <c r="L160" s="98"/>
      <c r="M160" s="131"/>
      <c r="N160" s="131"/>
      <c r="O160" s="97"/>
      <c r="P160" s="96"/>
      <c r="Z160" s="87"/>
      <c r="AA160" s="87"/>
    </row>
    <row r="161" spans="3:27" x14ac:dyDescent="0.45">
      <c r="C161" s="87"/>
      <c r="D161" s="96"/>
      <c r="E161" s="96"/>
      <c r="F161" s="96"/>
      <c r="G161" s="97"/>
      <c r="H161" s="96"/>
      <c r="I161" s="96"/>
      <c r="J161" s="96"/>
      <c r="K161" s="96"/>
      <c r="L161" s="98"/>
      <c r="M161" s="131"/>
      <c r="N161" s="131"/>
      <c r="O161" s="97"/>
      <c r="P161" s="96"/>
      <c r="Z161" s="87"/>
      <c r="AA161" s="87"/>
    </row>
    <row r="162" spans="3:27" x14ac:dyDescent="0.45">
      <c r="C162" s="87"/>
      <c r="D162" s="96"/>
      <c r="E162" s="96"/>
      <c r="F162" s="96"/>
      <c r="G162" s="97"/>
      <c r="H162" s="96"/>
      <c r="I162" s="96"/>
      <c r="J162" s="96"/>
      <c r="K162" s="96"/>
      <c r="L162" s="98"/>
      <c r="M162" s="131"/>
      <c r="N162" s="131"/>
      <c r="O162" s="97"/>
      <c r="P162" s="96"/>
      <c r="Z162" s="87"/>
      <c r="AA162" s="87"/>
    </row>
    <row r="163" spans="3:27" x14ac:dyDescent="0.45">
      <c r="C163" s="87"/>
      <c r="D163" s="96"/>
      <c r="E163" s="96"/>
      <c r="F163" s="96"/>
      <c r="G163" s="97"/>
      <c r="H163" s="96"/>
      <c r="I163" s="96"/>
      <c r="J163" s="96"/>
      <c r="K163" s="96"/>
      <c r="L163" s="98"/>
      <c r="M163" s="131"/>
      <c r="N163" s="131"/>
      <c r="O163" s="97"/>
      <c r="P163" s="96"/>
      <c r="Z163" s="87"/>
      <c r="AA163" s="87"/>
    </row>
    <row r="164" spans="3:27" x14ac:dyDescent="0.45">
      <c r="C164" s="87"/>
      <c r="D164" s="96"/>
      <c r="E164" s="96"/>
      <c r="F164" s="96"/>
      <c r="G164" s="97"/>
      <c r="H164" s="96"/>
      <c r="I164" s="96"/>
      <c r="J164" s="96"/>
      <c r="K164" s="96"/>
      <c r="L164" s="98"/>
      <c r="M164" s="131"/>
      <c r="N164" s="131"/>
      <c r="O164" s="97"/>
      <c r="P164" s="96"/>
      <c r="Z164" s="87"/>
      <c r="AA164" s="87"/>
    </row>
    <row r="165" spans="3:27" x14ac:dyDescent="0.45">
      <c r="C165" s="87"/>
      <c r="D165" s="96"/>
      <c r="E165" s="96"/>
      <c r="F165" s="96"/>
      <c r="G165" s="97"/>
      <c r="H165" s="96"/>
      <c r="I165" s="96"/>
      <c r="J165" s="96"/>
      <c r="K165" s="96"/>
      <c r="L165" s="98"/>
      <c r="M165" s="131"/>
      <c r="N165" s="131"/>
      <c r="O165" s="97"/>
      <c r="P165" s="96"/>
      <c r="Z165" s="87"/>
      <c r="AA165" s="87"/>
    </row>
    <row r="166" spans="3:27" x14ac:dyDescent="0.45">
      <c r="C166" s="87"/>
      <c r="D166" s="96"/>
      <c r="E166" s="96"/>
      <c r="F166" s="96"/>
      <c r="G166" s="97"/>
      <c r="H166" s="96"/>
      <c r="I166" s="96"/>
      <c r="J166" s="96"/>
      <c r="K166" s="96"/>
      <c r="L166" s="98"/>
      <c r="M166" s="131"/>
      <c r="N166" s="131"/>
      <c r="O166" s="97"/>
      <c r="P166" s="96"/>
      <c r="Z166" s="87"/>
      <c r="AA166" s="87"/>
    </row>
    <row r="167" spans="3:27" x14ac:dyDescent="0.45">
      <c r="C167" s="87"/>
      <c r="D167" s="96"/>
      <c r="E167" s="96"/>
      <c r="F167" s="96"/>
      <c r="G167" s="97"/>
      <c r="H167" s="96"/>
      <c r="I167" s="96"/>
      <c r="J167" s="96"/>
      <c r="K167" s="96"/>
      <c r="L167" s="98"/>
      <c r="M167" s="131"/>
      <c r="N167" s="131"/>
      <c r="O167" s="97"/>
      <c r="P167" s="96"/>
      <c r="Z167" s="87"/>
      <c r="AA167" s="87"/>
    </row>
    <row r="168" spans="3:27" x14ac:dyDescent="0.45">
      <c r="C168" s="87"/>
      <c r="D168" s="96"/>
      <c r="E168" s="96"/>
      <c r="F168" s="96"/>
      <c r="G168" s="97"/>
      <c r="H168" s="96"/>
      <c r="I168" s="96"/>
      <c r="J168" s="96"/>
      <c r="K168" s="96"/>
      <c r="L168" s="98"/>
      <c r="M168" s="131"/>
      <c r="N168" s="131"/>
      <c r="O168" s="97"/>
      <c r="P168" s="96"/>
      <c r="Z168" s="87"/>
      <c r="AA168" s="87"/>
    </row>
    <row r="169" spans="3:27" x14ac:dyDescent="0.45">
      <c r="C169" s="87"/>
      <c r="D169" s="96"/>
      <c r="E169" s="96"/>
      <c r="F169" s="96"/>
      <c r="G169" s="97"/>
      <c r="H169" s="96"/>
      <c r="I169" s="96"/>
      <c r="J169" s="96"/>
      <c r="K169" s="96"/>
      <c r="L169" s="98"/>
      <c r="M169" s="131"/>
      <c r="N169" s="131"/>
      <c r="O169" s="97"/>
      <c r="P169" s="96"/>
      <c r="Z169" s="87"/>
      <c r="AA169" s="87"/>
    </row>
    <row r="170" spans="3:27" x14ac:dyDescent="0.45">
      <c r="C170" s="87"/>
      <c r="D170" s="96"/>
      <c r="E170" s="96"/>
      <c r="F170" s="96"/>
      <c r="G170" s="97"/>
      <c r="H170" s="96"/>
      <c r="I170" s="96"/>
      <c r="J170" s="96"/>
      <c r="K170" s="96"/>
      <c r="L170" s="98"/>
      <c r="M170" s="131"/>
      <c r="N170" s="131"/>
      <c r="O170" s="97"/>
      <c r="P170" s="96"/>
      <c r="Z170" s="87"/>
      <c r="AA170" s="87"/>
    </row>
    <row r="171" spans="3:27" x14ac:dyDescent="0.45">
      <c r="C171" s="87"/>
      <c r="D171" s="96"/>
      <c r="E171" s="96"/>
      <c r="F171" s="96"/>
      <c r="G171" s="97"/>
      <c r="H171" s="96"/>
      <c r="I171" s="96"/>
      <c r="J171" s="96"/>
      <c r="K171" s="96"/>
      <c r="L171" s="98"/>
      <c r="M171" s="131"/>
      <c r="N171" s="131"/>
      <c r="O171" s="97"/>
      <c r="P171" s="96"/>
      <c r="Z171" s="87"/>
      <c r="AA171" s="87"/>
    </row>
    <row r="172" spans="3:27" x14ac:dyDescent="0.45">
      <c r="C172" s="87"/>
      <c r="D172" s="96"/>
      <c r="E172" s="96"/>
      <c r="F172" s="96"/>
      <c r="G172" s="97"/>
      <c r="H172" s="96"/>
      <c r="I172" s="96"/>
      <c r="J172" s="96"/>
      <c r="K172" s="96"/>
      <c r="L172" s="98"/>
      <c r="M172" s="131"/>
      <c r="N172" s="131"/>
      <c r="O172" s="97"/>
      <c r="P172" s="96"/>
      <c r="Z172" s="87"/>
      <c r="AA172" s="87"/>
    </row>
    <row r="173" spans="3:27" x14ac:dyDescent="0.45">
      <c r="C173" s="87"/>
      <c r="D173" s="96"/>
      <c r="E173" s="96"/>
      <c r="F173" s="96"/>
      <c r="G173" s="97"/>
      <c r="H173" s="96"/>
      <c r="I173" s="96"/>
      <c r="J173" s="96"/>
      <c r="K173" s="96"/>
      <c r="L173" s="98"/>
      <c r="M173" s="131"/>
      <c r="N173" s="131"/>
      <c r="O173" s="97"/>
      <c r="P173" s="96"/>
      <c r="Z173" s="87"/>
      <c r="AA173" s="87"/>
    </row>
    <row r="174" spans="3:27" x14ac:dyDescent="0.45">
      <c r="C174" s="87"/>
      <c r="D174" s="96"/>
      <c r="E174" s="96"/>
      <c r="F174" s="96"/>
      <c r="G174" s="97"/>
      <c r="H174" s="96"/>
      <c r="I174" s="96"/>
      <c r="J174" s="96"/>
      <c r="K174" s="96"/>
      <c r="L174" s="98"/>
      <c r="M174" s="131"/>
      <c r="N174" s="131"/>
      <c r="O174" s="97"/>
      <c r="P174" s="96"/>
      <c r="Z174" s="87"/>
      <c r="AA174" s="87"/>
    </row>
    <row r="175" spans="3:27" x14ac:dyDescent="0.45">
      <c r="C175" s="87"/>
      <c r="D175" s="96"/>
      <c r="E175" s="96"/>
      <c r="F175" s="96"/>
      <c r="G175" s="97"/>
      <c r="H175" s="96"/>
      <c r="I175" s="96"/>
      <c r="J175" s="96"/>
      <c r="K175" s="96"/>
      <c r="L175" s="98"/>
      <c r="M175" s="131"/>
      <c r="N175" s="131"/>
      <c r="O175" s="97"/>
      <c r="P175" s="96"/>
      <c r="Z175" s="87"/>
      <c r="AA175" s="87"/>
    </row>
    <row r="176" spans="3:27" x14ac:dyDescent="0.45">
      <c r="C176" s="87"/>
      <c r="D176" s="96"/>
      <c r="E176" s="96"/>
      <c r="F176" s="96"/>
      <c r="G176" s="97"/>
      <c r="H176" s="96"/>
      <c r="I176" s="96"/>
      <c r="J176" s="96"/>
      <c r="K176" s="96"/>
      <c r="L176" s="98"/>
      <c r="M176" s="131"/>
      <c r="N176" s="131"/>
      <c r="O176" s="97"/>
      <c r="P176" s="96"/>
      <c r="Z176" s="87"/>
      <c r="AA176" s="87"/>
    </row>
    <row r="177" spans="3:27" x14ac:dyDescent="0.45">
      <c r="C177" s="87"/>
      <c r="D177" s="96"/>
      <c r="E177" s="96"/>
      <c r="F177" s="96"/>
      <c r="G177" s="97"/>
      <c r="H177" s="96"/>
      <c r="I177" s="96"/>
      <c r="J177" s="96"/>
      <c r="K177" s="96"/>
      <c r="L177" s="98"/>
      <c r="M177" s="131"/>
      <c r="N177" s="131"/>
      <c r="O177" s="97"/>
      <c r="P177" s="96"/>
      <c r="Z177" s="87"/>
      <c r="AA177" s="87"/>
    </row>
    <row r="178" spans="3:27" x14ac:dyDescent="0.45">
      <c r="C178" s="87"/>
      <c r="D178" s="96"/>
      <c r="E178" s="96"/>
      <c r="F178" s="96"/>
      <c r="G178" s="97"/>
      <c r="H178" s="96"/>
      <c r="I178" s="96"/>
      <c r="J178" s="96"/>
      <c r="K178" s="96"/>
      <c r="L178" s="98"/>
      <c r="M178" s="131"/>
      <c r="N178" s="131"/>
      <c r="O178" s="97"/>
      <c r="P178" s="96"/>
      <c r="Z178" s="87"/>
      <c r="AA178" s="87"/>
    </row>
    <row r="179" spans="3:27" x14ac:dyDescent="0.45">
      <c r="C179" s="87"/>
      <c r="D179" s="96"/>
      <c r="E179" s="96"/>
      <c r="F179" s="96"/>
      <c r="G179" s="97"/>
      <c r="H179" s="96"/>
      <c r="I179" s="96"/>
      <c r="J179" s="96"/>
      <c r="K179" s="96"/>
      <c r="L179" s="98"/>
      <c r="M179" s="131"/>
      <c r="N179" s="131"/>
      <c r="O179" s="97"/>
      <c r="P179" s="96"/>
      <c r="Z179" s="87"/>
      <c r="AA179" s="87"/>
    </row>
    <row r="180" spans="3:27" x14ac:dyDescent="0.45">
      <c r="C180" s="87"/>
      <c r="D180" s="96"/>
      <c r="E180" s="96"/>
      <c r="F180" s="96"/>
      <c r="G180" s="97"/>
      <c r="H180" s="96"/>
      <c r="I180" s="96"/>
      <c r="J180" s="96"/>
      <c r="K180" s="96"/>
      <c r="L180" s="98"/>
      <c r="M180" s="131"/>
      <c r="N180" s="131"/>
      <c r="O180" s="97"/>
      <c r="P180" s="96"/>
      <c r="Z180" s="87"/>
      <c r="AA180" s="87"/>
    </row>
    <row r="181" spans="3:27" x14ac:dyDescent="0.45">
      <c r="C181" s="87"/>
      <c r="D181" s="96"/>
      <c r="E181" s="96"/>
      <c r="F181" s="96"/>
      <c r="G181" s="97"/>
      <c r="H181" s="96"/>
      <c r="I181" s="96"/>
      <c r="J181" s="96"/>
      <c r="K181" s="96"/>
      <c r="L181" s="98"/>
      <c r="M181" s="131"/>
      <c r="N181" s="131"/>
      <c r="O181" s="97"/>
      <c r="P181" s="96"/>
      <c r="Z181" s="87"/>
      <c r="AA181" s="87"/>
    </row>
    <row r="182" spans="3:27" x14ac:dyDescent="0.45">
      <c r="C182" s="87"/>
      <c r="D182" s="96"/>
      <c r="E182" s="96"/>
      <c r="F182" s="96"/>
      <c r="G182" s="97"/>
      <c r="H182" s="96"/>
      <c r="I182" s="96"/>
      <c r="J182" s="96"/>
      <c r="K182" s="96"/>
      <c r="L182" s="98"/>
      <c r="M182" s="131"/>
      <c r="N182" s="131"/>
      <c r="O182" s="97"/>
      <c r="P182" s="96"/>
      <c r="Z182" s="87"/>
      <c r="AA182" s="87"/>
    </row>
    <row r="183" spans="3:27" x14ac:dyDescent="0.45">
      <c r="C183" s="87"/>
      <c r="D183" s="96"/>
      <c r="E183" s="96"/>
      <c r="F183" s="96"/>
      <c r="G183" s="97"/>
      <c r="H183" s="96"/>
      <c r="I183" s="96"/>
      <c r="J183" s="96"/>
      <c r="K183" s="96"/>
      <c r="L183" s="98"/>
      <c r="M183" s="131"/>
      <c r="N183" s="131"/>
      <c r="O183" s="97"/>
      <c r="P183" s="96"/>
      <c r="Z183" s="87"/>
      <c r="AA183" s="87"/>
    </row>
    <row r="184" spans="3:27" x14ac:dyDescent="0.45">
      <c r="C184" s="87"/>
      <c r="D184" s="96"/>
      <c r="E184" s="96"/>
      <c r="F184" s="96"/>
      <c r="G184" s="97"/>
      <c r="H184" s="96"/>
      <c r="I184" s="96"/>
      <c r="J184" s="96"/>
      <c r="K184" s="96"/>
      <c r="L184" s="98"/>
      <c r="M184" s="131"/>
      <c r="N184" s="131"/>
      <c r="O184" s="97"/>
      <c r="P184" s="96"/>
      <c r="Z184" s="87"/>
      <c r="AA184" s="87"/>
    </row>
    <row r="185" spans="3:27" x14ac:dyDescent="0.45">
      <c r="C185" s="87"/>
      <c r="D185" s="96"/>
      <c r="E185" s="96"/>
      <c r="F185" s="96"/>
      <c r="G185" s="97"/>
      <c r="H185" s="96"/>
      <c r="I185" s="96"/>
      <c r="J185" s="96"/>
      <c r="K185" s="96"/>
      <c r="L185" s="98"/>
      <c r="M185" s="131"/>
      <c r="N185" s="131"/>
      <c r="O185" s="97"/>
      <c r="P185" s="96"/>
      <c r="Z185" s="87"/>
      <c r="AA185" s="87"/>
    </row>
    <row r="186" spans="3:27" x14ac:dyDescent="0.45">
      <c r="C186" s="87"/>
      <c r="D186" s="96"/>
      <c r="E186" s="96"/>
      <c r="F186" s="96"/>
      <c r="G186" s="97"/>
      <c r="H186" s="96"/>
      <c r="I186" s="96"/>
      <c r="J186" s="96"/>
      <c r="K186" s="96"/>
      <c r="L186" s="98"/>
      <c r="M186" s="131"/>
      <c r="N186" s="131"/>
      <c r="O186" s="97"/>
      <c r="P186" s="96"/>
      <c r="Z186" s="87"/>
      <c r="AA186" s="87"/>
    </row>
    <row r="187" spans="3:27" x14ac:dyDescent="0.45">
      <c r="C187" s="87"/>
      <c r="D187" s="96"/>
      <c r="E187" s="96"/>
      <c r="F187" s="96"/>
      <c r="G187" s="97"/>
      <c r="H187" s="96"/>
      <c r="I187" s="96"/>
      <c r="J187" s="96"/>
      <c r="K187" s="96"/>
      <c r="L187" s="98"/>
      <c r="M187" s="131"/>
      <c r="N187" s="131"/>
      <c r="O187" s="97"/>
      <c r="P187" s="96"/>
      <c r="Z187" s="87"/>
      <c r="AA187" s="87"/>
    </row>
    <row r="188" spans="3:27" x14ac:dyDescent="0.45">
      <c r="C188" s="87"/>
      <c r="D188" s="96"/>
      <c r="E188" s="96"/>
      <c r="F188" s="96"/>
      <c r="G188" s="97"/>
      <c r="H188" s="96"/>
      <c r="I188" s="96"/>
      <c r="J188" s="96"/>
      <c r="K188" s="96"/>
      <c r="L188" s="98"/>
      <c r="M188" s="131"/>
      <c r="N188" s="131"/>
      <c r="O188" s="97"/>
      <c r="P188" s="96"/>
      <c r="Z188" s="87"/>
      <c r="AA188" s="87"/>
    </row>
    <row r="189" spans="3:27" x14ac:dyDescent="0.45">
      <c r="C189" s="87"/>
      <c r="D189" s="96"/>
      <c r="E189" s="96"/>
      <c r="F189" s="96"/>
      <c r="G189" s="97"/>
      <c r="H189" s="96"/>
      <c r="I189" s="96"/>
      <c r="J189" s="96"/>
      <c r="K189" s="96"/>
      <c r="L189" s="98"/>
      <c r="M189" s="131"/>
      <c r="N189" s="131"/>
      <c r="O189" s="97"/>
      <c r="P189" s="96"/>
      <c r="Z189" s="87"/>
      <c r="AA189" s="87"/>
    </row>
    <row r="190" spans="3:27" x14ac:dyDescent="0.45">
      <c r="C190" s="87"/>
      <c r="D190" s="96"/>
      <c r="E190" s="96"/>
      <c r="F190" s="96"/>
      <c r="G190" s="97"/>
      <c r="H190" s="96"/>
      <c r="I190" s="96"/>
      <c r="J190" s="96"/>
      <c r="K190" s="96"/>
      <c r="L190" s="98"/>
      <c r="M190" s="131"/>
      <c r="N190" s="131"/>
      <c r="O190" s="97"/>
      <c r="P190" s="96"/>
      <c r="Z190" s="87"/>
      <c r="AA190" s="87"/>
    </row>
    <row r="191" spans="3:27" x14ac:dyDescent="0.45">
      <c r="C191" s="87"/>
      <c r="D191" s="96"/>
      <c r="E191" s="96"/>
      <c r="F191" s="96"/>
      <c r="G191" s="97"/>
      <c r="H191" s="96"/>
      <c r="I191" s="96"/>
      <c r="J191" s="96"/>
      <c r="K191" s="96"/>
      <c r="L191" s="98"/>
      <c r="M191" s="131"/>
      <c r="N191" s="131"/>
      <c r="O191" s="97"/>
      <c r="P191" s="96"/>
      <c r="Z191" s="87"/>
      <c r="AA191" s="87"/>
    </row>
    <row r="192" spans="3:27" x14ac:dyDescent="0.45">
      <c r="C192" s="87"/>
      <c r="D192" s="96"/>
      <c r="E192" s="96"/>
      <c r="F192" s="96"/>
      <c r="G192" s="97"/>
      <c r="H192" s="96"/>
      <c r="I192" s="96"/>
      <c r="J192" s="96"/>
      <c r="K192" s="96"/>
      <c r="L192" s="98"/>
      <c r="M192" s="131"/>
      <c r="N192" s="131"/>
      <c r="O192" s="97"/>
      <c r="P192" s="96"/>
      <c r="Z192" s="87"/>
      <c r="AA192" s="87"/>
    </row>
    <row r="193" spans="3:27" x14ac:dyDescent="0.45">
      <c r="C193" s="87"/>
      <c r="D193" s="96"/>
      <c r="E193" s="96"/>
      <c r="F193" s="96"/>
      <c r="G193" s="97"/>
      <c r="H193" s="96"/>
      <c r="I193" s="96"/>
      <c r="J193" s="96"/>
      <c r="K193" s="96"/>
      <c r="L193" s="98"/>
      <c r="M193" s="131"/>
      <c r="N193" s="131"/>
      <c r="O193" s="97"/>
      <c r="P193" s="96"/>
      <c r="Z193" s="87"/>
      <c r="AA193" s="87"/>
    </row>
    <row r="194" spans="3:27" x14ac:dyDescent="0.45">
      <c r="C194" s="87"/>
      <c r="D194" s="96"/>
      <c r="E194" s="96"/>
      <c r="F194" s="96"/>
      <c r="G194" s="97"/>
      <c r="H194" s="96"/>
      <c r="I194" s="96"/>
      <c r="J194" s="96"/>
      <c r="K194" s="96"/>
      <c r="L194" s="98"/>
      <c r="M194" s="131"/>
      <c r="N194" s="131"/>
      <c r="O194" s="97"/>
      <c r="P194" s="96"/>
      <c r="Z194" s="87"/>
      <c r="AA194" s="87"/>
    </row>
    <row r="195" spans="3:27" x14ac:dyDescent="0.45">
      <c r="C195" s="87"/>
      <c r="D195" s="96"/>
      <c r="E195" s="96"/>
      <c r="F195" s="96"/>
      <c r="G195" s="97"/>
      <c r="H195" s="96"/>
      <c r="I195" s="96"/>
      <c r="J195" s="96"/>
      <c r="K195" s="96"/>
      <c r="L195" s="98"/>
      <c r="M195" s="131"/>
      <c r="N195" s="131"/>
      <c r="O195" s="97"/>
      <c r="P195" s="96"/>
      <c r="Z195" s="87"/>
      <c r="AA195" s="87"/>
    </row>
    <row r="196" spans="3:27" x14ac:dyDescent="0.45">
      <c r="C196" s="87"/>
      <c r="D196" s="96"/>
      <c r="E196" s="96"/>
      <c r="F196" s="96"/>
      <c r="G196" s="97"/>
      <c r="H196" s="96"/>
      <c r="I196" s="96"/>
      <c r="J196" s="96"/>
      <c r="K196" s="96"/>
      <c r="L196" s="98"/>
      <c r="M196" s="131"/>
      <c r="N196" s="131"/>
      <c r="O196" s="97"/>
      <c r="P196" s="96"/>
      <c r="Z196" s="87"/>
      <c r="AA196" s="87"/>
    </row>
    <row r="197" spans="3:27" x14ac:dyDescent="0.45">
      <c r="C197" s="87"/>
      <c r="D197" s="96"/>
      <c r="E197" s="96"/>
      <c r="F197" s="96"/>
      <c r="G197" s="97"/>
      <c r="H197" s="96"/>
      <c r="I197" s="96"/>
      <c r="J197" s="96"/>
      <c r="K197" s="96"/>
      <c r="L197" s="98"/>
      <c r="M197" s="131"/>
      <c r="N197" s="131"/>
      <c r="O197" s="97"/>
      <c r="P197" s="96"/>
      <c r="Z197" s="87"/>
      <c r="AA197" s="87"/>
    </row>
    <row r="198" spans="3:27" x14ac:dyDescent="0.45">
      <c r="C198" s="87"/>
      <c r="D198" s="96"/>
      <c r="E198" s="96"/>
      <c r="F198" s="96"/>
      <c r="G198" s="97"/>
      <c r="H198" s="96"/>
      <c r="I198" s="96"/>
      <c r="J198" s="96"/>
      <c r="K198" s="96"/>
      <c r="L198" s="98"/>
      <c r="M198" s="131"/>
      <c r="N198" s="131"/>
      <c r="O198" s="97"/>
      <c r="P198" s="96"/>
      <c r="Z198" s="87"/>
      <c r="AA198" s="87"/>
    </row>
    <row r="199" spans="3:27" x14ac:dyDescent="0.45">
      <c r="C199" s="87"/>
      <c r="D199" s="96"/>
      <c r="E199" s="96"/>
      <c r="F199" s="96"/>
      <c r="G199" s="97"/>
      <c r="H199" s="96"/>
      <c r="I199" s="96"/>
      <c r="J199" s="96"/>
      <c r="K199" s="96"/>
      <c r="L199" s="98"/>
      <c r="M199" s="131"/>
      <c r="N199" s="131"/>
      <c r="O199" s="97"/>
      <c r="P199" s="96"/>
      <c r="Z199" s="87"/>
      <c r="AA199" s="87"/>
    </row>
    <row r="200" spans="3:27" x14ac:dyDescent="0.45">
      <c r="C200" s="87"/>
      <c r="D200" s="96"/>
      <c r="E200" s="96"/>
      <c r="F200" s="96"/>
      <c r="G200" s="97"/>
      <c r="H200" s="96"/>
      <c r="I200" s="96"/>
      <c r="J200" s="96"/>
      <c r="K200" s="96"/>
      <c r="L200" s="98"/>
      <c r="M200" s="131"/>
      <c r="N200" s="131"/>
      <c r="O200" s="97"/>
      <c r="P200" s="96"/>
      <c r="Z200" s="87"/>
      <c r="AA200" s="87"/>
    </row>
    <row r="201" spans="3:27" x14ac:dyDescent="0.45">
      <c r="C201" s="87"/>
      <c r="D201" s="96"/>
      <c r="E201" s="96"/>
      <c r="F201" s="96"/>
      <c r="G201" s="97"/>
      <c r="H201" s="96"/>
      <c r="I201" s="96"/>
      <c r="J201" s="96"/>
      <c r="K201" s="96"/>
      <c r="L201" s="98"/>
      <c r="M201" s="131"/>
      <c r="N201" s="131"/>
      <c r="O201" s="97"/>
      <c r="P201" s="96"/>
      <c r="Z201" s="87"/>
      <c r="AA201" s="87"/>
    </row>
    <row r="202" spans="3:27" x14ac:dyDescent="0.45">
      <c r="C202" s="87"/>
      <c r="D202" s="96"/>
      <c r="E202" s="96"/>
      <c r="F202" s="96"/>
      <c r="G202" s="97"/>
      <c r="H202" s="96"/>
      <c r="I202" s="96"/>
      <c r="J202" s="96"/>
      <c r="K202" s="96"/>
      <c r="L202" s="98"/>
      <c r="M202" s="131"/>
      <c r="N202" s="131"/>
      <c r="O202" s="97"/>
      <c r="P202" s="96"/>
      <c r="Z202" s="87"/>
      <c r="AA202" s="87"/>
    </row>
    <row r="203" spans="3:27" x14ac:dyDescent="0.45">
      <c r="C203" s="87"/>
      <c r="D203" s="96"/>
      <c r="E203" s="96"/>
      <c r="F203" s="96"/>
      <c r="G203" s="97"/>
      <c r="H203" s="96"/>
      <c r="I203" s="96"/>
      <c r="J203" s="96"/>
      <c r="K203" s="96"/>
      <c r="L203" s="98"/>
      <c r="M203" s="131"/>
      <c r="N203" s="131"/>
      <c r="O203" s="97"/>
      <c r="P203" s="96"/>
      <c r="Z203" s="87"/>
      <c r="AA203" s="87"/>
    </row>
    <row r="204" spans="3:27" x14ac:dyDescent="0.45">
      <c r="C204" s="87"/>
      <c r="D204" s="96"/>
      <c r="E204" s="96"/>
      <c r="F204" s="96"/>
      <c r="G204" s="97"/>
      <c r="H204" s="96"/>
      <c r="I204" s="96"/>
      <c r="J204" s="96"/>
      <c r="K204" s="96"/>
      <c r="L204" s="98"/>
      <c r="M204" s="131"/>
      <c r="N204" s="131"/>
      <c r="O204" s="97"/>
      <c r="P204" s="96"/>
      <c r="Z204" s="87"/>
      <c r="AA204" s="87"/>
    </row>
    <row r="205" spans="3:27" x14ac:dyDescent="0.45">
      <c r="C205" s="87"/>
      <c r="D205" s="96"/>
      <c r="E205" s="96"/>
      <c r="F205" s="96"/>
      <c r="G205" s="97"/>
      <c r="H205" s="96"/>
      <c r="I205" s="96"/>
      <c r="J205" s="96"/>
      <c r="K205" s="96"/>
      <c r="L205" s="98"/>
      <c r="M205" s="131"/>
      <c r="N205" s="131"/>
      <c r="O205" s="97"/>
      <c r="P205" s="96"/>
      <c r="Z205" s="87"/>
      <c r="AA205" s="87"/>
    </row>
    <row r="206" spans="3:27" x14ac:dyDescent="0.45">
      <c r="C206" s="87"/>
      <c r="D206" s="96"/>
      <c r="E206" s="96"/>
      <c r="F206" s="96"/>
      <c r="G206" s="97"/>
      <c r="H206" s="96"/>
      <c r="I206" s="96"/>
      <c r="J206" s="96"/>
      <c r="K206" s="96"/>
      <c r="L206" s="98"/>
      <c r="M206" s="131"/>
      <c r="N206" s="131"/>
      <c r="O206" s="97"/>
      <c r="P206" s="96"/>
      <c r="Z206" s="87"/>
      <c r="AA206" s="87"/>
    </row>
    <row r="207" spans="3:27" x14ac:dyDescent="0.45">
      <c r="C207" s="87"/>
      <c r="D207" s="96"/>
      <c r="E207" s="96"/>
      <c r="F207" s="96"/>
      <c r="G207" s="97"/>
      <c r="H207" s="96"/>
      <c r="I207" s="96"/>
      <c r="J207" s="96"/>
      <c r="K207" s="96"/>
      <c r="L207" s="98"/>
      <c r="M207" s="131"/>
      <c r="N207" s="131"/>
      <c r="O207" s="97"/>
      <c r="P207" s="96"/>
      <c r="Z207" s="87"/>
      <c r="AA207" s="87"/>
    </row>
    <row r="208" spans="3:27" x14ac:dyDescent="0.45">
      <c r="C208" s="87"/>
      <c r="D208" s="96"/>
      <c r="E208" s="96"/>
      <c r="F208" s="96"/>
      <c r="G208" s="97"/>
      <c r="H208" s="96"/>
      <c r="I208" s="96"/>
      <c r="J208" s="96"/>
      <c r="K208" s="96"/>
      <c r="L208" s="98"/>
      <c r="M208" s="131"/>
      <c r="N208" s="131"/>
      <c r="O208" s="97"/>
      <c r="P208" s="96"/>
      <c r="Z208" s="87"/>
      <c r="AA208" s="87"/>
    </row>
    <row r="209" spans="3:27" x14ac:dyDescent="0.45">
      <c r="C209" s="87"/>
      <c r="D209" s="96"/>
      <c r="E209" s="96"/>
      <c r="F209" s="96"/>
      <c r="G209" s="97"/>
      <c r="H209" s="96"/>
      <c r="I209" s="96"/>
      <c r="J209" s="96"/>
      <c r="K209" s="96"/>
      <c r="L209" s="98"/>
      <c r="M209" s="131"/>
      <c r="N209" s="131"/>
      <c r="O209" s="97"/>
      <c r="P209" s="96"/>
      <c r="Z209" s="87"/>
      <c r="AA209" s="87"/>
    </row>
    <row r="210" spans="3:27" x14ac:dyDescent="0.45">
      <c r="C210" s="87"/>
      <c r="D210" s="96"/>
      <c r="E210" s="96"/>
      <c r="F210" s="96"/>
      <c r="G210" s="97"/>
      <c r="H210" s="96"/>
      <c r="I210" s="96"/>
      <c r="J210" s="96"/>
      <c r="K210" s="96"/>
      <c r="L210" s="98"/>
      <c r="M210" s="131"/>
      <c r="N210" s="131"/>
      <c r="O210" s="97"/>
      <c r="P210" s="96"/>
      <c r="Z210" s="87"/>
      <c r="AA210" s="87"/>
    </row>
    <row r="211" spans="3:27" x14ac:dyDescent="0.45">
      <c r="C211" s="87"/>
      <c r="D211" s="96"/>
      <c r="E211" s="96"/>
      <c r="F211" s="96"/>
      <c r="G211" s="97"/>
      <c r="H211" s="96"/>
      <c r="I211" s="96"/>
      <c r="J211" s="96"/>
      <c r="K211" s="96"/>
      <c r="L211" s="98"/>
      <c r="M211" s="131"/>
      <c r="N211" s="131"/>
      <c r="O211" s="97"/>
      <c r="P211" s="96"/>
      <c r="Z211" s="87"/>
      <c r="AA211" s="87"/>
    </row>
    <row r="212" spans="3:27" x14ac:dyDescent="0.45">
      <c r="C212" s="87"/>
      <c r="D212" s="96"/>
      <c r="E212" s="96"/>
      <c r="F212" s="96"/>
      <c r="G212" s="97"/>
      <c r="H212" s="96"/>
      <c r="I212" s="96"/>
      <c r="J212" s="96"/>
      <c r="K212" s="96"/>
      <c r="L212" s="98"/>
      <c r="M212" s="131"/>
      <c r="N212" s="131"/>
      <c r="O212" s="97"/>
      <c r="P212" s="96"/>
      <c r="Z212" s="87"/>
      <c r="AA212" s="87"/>
    </row>
    <row r="213" spans="3:27" x14ac:dyDescent="0.45">
      <c r="C213" s="87"/>
      <c r="D213" s="96"/>
      <c r="E213" s="96"/>
      <c r="F213" s="96"/>
      <c r="G213" s="97"/>
      <c r="H213" s="96"/>
      <c r="I213" s="96"/>
      <c r="J213" s="96"/>
      <c r="K213" s="96"/>
      <c r="L213" s="98"/>
      <c r="M213" s="131"/>
      <c r="N213" s="131"/>
      <c r="O213" s="97"/>
      <c r="P213" s="96"/>
      <c r="Z213" s="87"/>
      <c r="AA213" s="87"/>
    </row>
    <row r="214" spans="3:27" x14ac:dyDescent="0.45">
      <c r="C214" s="87"/>
      <c r="D214" s="96"/>
      <c r="E214" s="96"/>
      <c r="F214" s="96"/>
      <c r="G214" s="97"/>
      <c r="H214" s="96"/>
      <c r="I214" s="96"/>
      <c r="J214" s="96"/>
      <c r="K214" s="96"/>
      <c r="L214" s="98"/>
      <c r="M214" s="131"/>
      <c r="N214" s="131"/>
      <c r="O214" s="97"/>
      <c r="P214" s="96"/>
      <c r="Z214" s="87"/>
      <c r="AA214" s="87"/>
    </row>
    <row r="215" spans="3:27" x14ac:dyDescent="0.45">
      <c r="C215" s="87"/>
      <c r="D215" s="96"/>
      <c r="E215" s="96"/>
      <c r="F215" s="96"/>
      <c r="G215" s="97"/>
      <c r="H215" s="96"/>
      <c r="I215" s="96"/>
      <c r="J215" s="96"/>
      <c r="K215" s="96"/>
      <c r="L215" s="98"/>
      <c r="M215" s="131"/>
      <c r="N215" s="131"/>
      <c r="O215" s="97"/>
      <c r="P215" s="96"/>
      <c r="Z215" s="87"/>
      <c r="AA215" s="87"/>
    </row>
    <row r="216" spans="3:27" x14ac:dyDescent="0.45">
      <c r="C216" s="87"/>
      <c r="D216" s="96"/>
      <c r="E216" s="96"/>
      <c r="F216" s="96"/>
      <c r="G216" s="97"/>
      <c r="H216" s="96"/>
      <c r="I216" s="96"/>
      <c r="J216" s="96"/>
      <c r="K216" s="96"/>
      <c r="L216" s="98"/>
      <c r="M216" s="131"/>
      <c r="N216" s="131"/>
      <c r="O216" s="97"/>
      <c r="P216" s="96"/>
      <c r="Z216" s="87"/>
      <c r="AA216" s="87"/>
    </row>
    <row r="217" spans="3:27" x14ac:dyDescent="0.45">
      <c r="C217" s="87"/>
      <c r="D217" s="96"/>
      <c r="E217" s="96"/>
      <c r="F217" s="96"/>
      <c r="G217" s="97"/>
      <c r="H217" s="96"/>
      <c r="I217" s="96"/>
      <c r="J217" s="96"/>
      <c r="K217" s="96"/>
      <c r="L217" s="98"/>
      <c r="M217" s="131"/>
      <c r="N217" s="131"/>
      <c r="O217" s="97"/>
      <c r="P217" s="96"/>
      <c r="Z217" s="87"/>
      <c r="AA217" s="87"/>
    </row>
    <row r="218" spans="3:27" x14ac:dyDescent="0.45">
      <c r="C218" s="87"/>
      <c r="D218" s="96"/>
      <c r="E218" s="96"/>
      <c r="F218" s="96"/>
      <c r="G218" s="97"/>
      <c r="H218" s="96"/>
      <c r="I218" s="96"/>
      <c r="J218" s="96"/>
      <c r="K218" s="96"/>
      <c r="L218" s="98"/>
      <c r="M218" s="131"/>
      <c r="N218" s="131"/>
      <c r="O218" s="97"/>
      <c r="P218" s="96"/>
      <c r="Z218" s="87"/>
      <c r="AA218" s="87"/>
    </row>
    <row r="219" spans="3:27" x14ac:dyDescent="0.45">
      <c r="C219" s="87"/>
      <c r="D219" s="96"/>
      <c r="E219" s="96"/>
      <c r="F219" s="96"/>
      <c r="G219" s="97"/>
      <c r="H219" s="96"/>
      <c r="I219" s="96"/>
      <c r="J219" s="96"/>
      <c r="K219" s="96"/>
      <c r="L219" s="98"/>
      <c r="M219" s="131"/>
      <c r="N219" s="131"/>
      <c r="O219" s="97"/>
      <c r="P219" s="96"/>
      <c r="Z219" s="87"/>
      <c r="AA219" s="87"/>
    </row>
    <row r="220" spans="3:27" x14ac:dyDescent="0.45">
      <c r="C220" s="87"/>
      <c r="D220" s="96"/>
      <c r="E220" s="96"/>
      <c r="F220" s="96"/>
      <c r="G220" s="97"/>
      <c r="H220" s="96"/>
      <c r="I220" s="96"/>
      <c r="J220" s="96"/>
      <c r="K220" s="96"/>
      <c r="L220" s="98"/>
      <c r="M220" s="131"/>
      <c r="N220" s="131"/>
      <c r="O220" s="97"/>
      <c r="P220" s="96"/>
      <c r="Z220" s="87"/>
      <c r="AA220" s="87"/>
    </row>
    <row r="221" spans="3:27" x14ac:dyDescent="0.45">
      <c r="C221" s="87"/>
      <c r="D221" s="96"/>
      <c r="E221" s="96"/>
      <c r="F221" s="96"/>
      <c r="G221" s="97"/>
      <c r="H221" s="96"/>
      <c r="I221" s="96"/>
      <c r="J221" s="96"/>
      <c r="K221" s="96"/>
      <c r="L221" s="98"/>
      <c r="M221" s="131"/>
      <c r="N221" s="131"/>
      <c r="O221" s="97"/>
      <c r="P221" s="96"/>
      <c r="Z221" s="87"/>
      <c r="AA221" s="87"/>
    </row>
    <row r="222" spans="3:27" x14ac:dyDescent="0.45">
      <c r="C222" s="87"/>
      <c r="D222" s="96"/>
      <c r="E222" s="96"/>
      <c r="F222" s="96"/>
      <c r="G222" s="97"/>
      <c r="H222" s="96"/>
      <c r="I222" s="96"/>
      <c r="J222" s="96"/>
      <c r="K222" s="96"/>
      <c r="L222" s="98"/>
      <c r="M222" s="131"/>
      <c r="N222" s="131"/>
      <c r="O222" s="97"/>
      <c r="P222" s="96"/>
      <c r="Z222" s="87"/>
      <c r="AA222" s="87"/>
    </row>
    <row r="223" spans="3:27" x14ac:dyDescent="0.45">
      <c r="C223" s="87"/>
      <c r="D223" s="96"/>
      <c r="E223" s="96"/>
      <c r="F223" s="96"/>
      <c r="G223" s="97"/>
      <c r="H223" s="96"/>
      <c r="I223" s="96"/>
      <c r="J223" s="96"/>
      <c r="K223" s="96"/>
      <c r="L223" s="98"/>
      <c r="M223" s="131"/>
      <c r="N223" s="131"/>
      <c r="O223" s="97"/>
      <c r="P223" s="96"/>
      <c r="Z223" s="87"/>
      <c r="AA223" s="87"/>
    </row>
    <row r="224" spans="3:27" x14ac:dyDescent="0.45">
      <c r="C224" s="87"/>
      <c r="D224" s="96"/>
      <c r="E224" s="96"/>
      <c r="F224" s="96"/>
      <c r="G224" s="97"/>
      <c r="H224" s="96"/>
      <c r="I224" s="96"/>
      <c r="J224" s="96"/>
      <c r="K224" s="96"/>
      <c r="L224" s="98"/>
      <c r="M224" s="131"/>
      <c r="N224" s="131"/>
      <c r="O224" s="97"/>
      <c r="P224" s="96"/>
      <c r="Z224" s="87"/>
      <c r="AA224" s="87"/>
    </row>
    <row r="225" spans="3:27" x14ac:dyDescent="0.45">
      <c r="C225" s="87"/>
      <c r="D225" s="96"/>
      <c r="E225" s="96"/>
      <c r="F225" s="96"/>
      <c r="G225" s="97"/>
      <c r="H225" s="96"/>
      <c r="I225" s="96"/>
      <c r="J225" s="96"/>
      <c r="K225" s="96"/>
      <c r="L225" s="98"/>
      <c r="M225" s="131"/>
      <c r="N225" s="131"/>
      <c r="O225" s="97"/>
      <c r="P225" s="96"/>
      <c r="Z225" s="87"/>
      <c r="AA225" s="87"/>
    </row>
    <row r="226" spans="3:27" x14ac:dyDescent="0.45">
      <c r="C226" s="87"/>
      <c r="D226" s="96"/>
      <c r="E226" s="96"/>
      <c r="F226" s="96"/>
      <c r="G226" s="97"/>
      <c r="H226" s="96"/>
      <c r="I226" s="96"/>
      <c r="J226" s="96"/>
      <c r="K226" s="96"/>
      <c r="L226" s="98"/>
      <c r="M226" s="131"/>
      <c r="N226" s="131"/>
      <c r="O226" s="97"/>
      <c r="P226" s="96"/>
      <c r="Z226" s="87"/>
      <c r="AA226" s="87"/>
    </row>
    <row r="227" spans="3:27" x14ac:dyDescent="0.45">
      <c r="C227" s="87"/>
      <c r="D227" s="96"/>
      <c r="E227" s="96"/>
      <c r="F227" s="96"/>
      <c r="G227" s="97"/>
      <c r="H227" s="96"/>
      <c r="I227" s="96"/>
      <c r="J227" s="96"/>
      <c r="K227" s="96"/>
      <c r="L227" s="98"/>
      <c r="M227" s="131"/>
      <c r="N227" s="131"/>
      <c r="O227" s="97"/>
      <c r="P227" s="96"/>
      <c r="Z227" s="87"/>
      <c r="AA227" s="87"/>
    </row>
    <row r="228" spans="3:27" x14ac:dyDescent="0.45">
      <c r="C228" s="87"/>
      <c r="D228" s="96"/>
      <c r="E228" s="96"/>
      <c r="F228" s="96"/>
      <c r="G228" s="97"/>
      <c r="H228" s="96"/>
      <c r="I228" s="96"/>
      <c r="J228" s="96"/>
      <c r="K228" s="96"/>
      <c r="L228" s="98"/>
      <c r="M228" s="131"/>
      <c r="N228" s="131"/>
      <c r="O228" s="97"/>
      <c r="P228" s="96"/>
      <c r="Z228" s="87"/>
      <c r="AA228" s="87"/>
    </row>
    <row r="229" spans="3:27" x14ac:dyDescent="0.45">
      <c r="C229" s="87"/>
      <c r="D229" s="96"/>
      <c r="E229" s="96"/>
      <c r="F229" s="96"/>
      <c r="G229" s="97"/>
      <c r="H229" s="96"/>
      <c r="I229" s="96"/>
      <c r="J229" s="96"/>
      <c r="K229" s="96"/>
      <c r="L229" s="98"/>
      <c r="M229" s="131"/>
      <c r="N229" s="131"/>
      <c r="O229" s="97"/>
      <c r="P229" s="96"/>
      <c r="Z229" s="87"/>
      <c r="AA229" s="87"/>
    </row>
    <row r="230" spans="3:27" x14ac:dyDescent="0.45">
      <c r="C230" s="87"/>
      <c r="D230" s="96"/>
      <c r="E230" s="96"/>
      <c r="F230" s="96"/>
      <c r="G230" s="97"/>
      <c r="H230" s="96"/>
      <c r="I230" s="96"/>
      <c r="J230" s="96"/>
      <c r="K230" s="96"/>
      <c r="L230" s="98"/>
      <c r="M230" s="131"/>
      <c r="N230" s="131"/>
      <c r="O230" s="97"/>
      <c r="P230" s="96"/>
      <c r="Z230" s="87"/>
      <c r="AA230" s="87"/>
    </row>
    <row r="231" spans="3:27" x14ac:dyDescent="0.45">
      <c r="C231" s="87"/>
      <c r="D231" s="96"/>
      <c r="E231" s="96"/>
      <c r="F231" s="96"/>
      <c r="G231" s="97"/>
      <c r="H231" s="96"/>
      <c r="I231" s="96"/>
      <c r="J231" s="96"/>
      <c r="K231" s="96"/>
      <c r="L231" s="98"/>
      <c r="M231" s="131"/>
      <c r="N231" s="131"/>
      <c r="O231" s="97"/>
      <c r="P231" s="96"/>
      <c r="Z231" s="87"/>
      <c r="AA231" s="87"/>
    </row>
    <row r="232" spans="3:27" x14ac:dyDescent="0.45">
      <c r="C232" s="87"/>
      <c r="D232" s="96"/>
      <c r="E232" s="96"/>
      <c r="F232" s="96"/>
      <c r="G232" s="97"/>
      <c r="H232" s="96"/>
      <c r="I232" s="96"/>
      <c r="J232" s="96"/>
      <c r="K232" s="96"/>
      <c r="L232" s="98"/>
      <c r="M232" s="131"/>
      <c r="N232" s="131"/>
      <c r="O232" s="97"/>
      <c r="P232" s="96"/>
      <c r="Z232" s="87"/>
      <c r="AA232" s="87"/>
    </row>
    <row r="233" spans="3:27" x14ac:dyDescent="0.45">
      <c r="C233" s="87"/>
      <c r="D233" s="96"/>
      <c r="E233" s="96"/>
      <c r="F233" s="96"/>
      <c r="G233" s="97"/>
      <c r="H233" s="96"/>
      <c r="I233" s="96"/>
      <c r="J233" s="96"/>
      <c r="K233" s="96"/>
      <c r="L233" s="98"/>
      <c r="M233" s="131"/>
      <c r="N233" s="131"/>
      <c r="O233" s="97"/>
      <c r="P233" s="96"/>
      <c r="Z233" s="87"/>
      <c r="AA233" s="87"/>
    </row>
    <row r="234" spans="3:27" x14ac:dyDescent="0.45">
      <c r="C234" s="87"/>
      <c r="D234" s="96"/>
      <c r="E234" s="96"/>
      <c r="F234" s="96"/>
      <c r="G234" s="97"/>
      <c r="H234" s="96"/>
      <c r="I234" s="96"/>
      <c r="J234" s="96"/>
      <c r="K234" s="96"/>
      <c r="L234" s="98"/>
      <c r="M234" s="131"/>
      <c r="N234" s="131"/>
      <c r="O234" s="97"/>
      <c r="P234" s="96"/>
      <c r="Z234" s="87"/>
      <c r="AA234" s="87"/>
    </row>
    <row r="235" spans="3:27" x14ac:dyDescent="0.45">
      <c r="C235" s="87"/>
      <c r="D235" s="96"/>
      <c r="E235" s="96"/>
      <c r="F235" s="96"/>
      <c r="G235" s="97"/>
      <c r="H235" s="96"/>
      <c r="I235" s="96"/>
      <c r="J235" s="96"/>
      <c r="K235" s="96"/>
      <c r="L235" s="98"/>
      <c r="M235" s="131"/>
      <c r="N235" s="131"/>
      <c r="O235" s="97"/>
      <c r="P235" s="96"/>
      <c r="Z235" s="87"/>
      <c r="AA235" s="87"/>
    </row>
    <row r="236" spans="3:27" x14ac:dyDescent="0.45">
      <c r="C236" s="87"/>
      <c r="D236" s="96"/>
      <c r="E236" s="96"/>
      <c r="F236" s="96"/>
      <c r="G236" s="97"/>
      <c r="H236" s="96"/>
      <c r="I236" s="96"/>
      <c r="J236" s="96"/>
      <c r="K236" s="96"/>
      <c r="L236" s="98"/>
      <c r="M236" s="131"/>
      <c r="N236" s="131"/>
      <c r="O236" s="97"/>
      <c r="P236" s="96"/>
      <c r="Z236" s="87"/>
      <c r="AA236" s="87"/>
    </row>
    <row r="237" spans="3:27" x14ac:dyDescent="0.45">
      <c r="C237" s="87"/>
      <c r="D237" s="96"/>
      <c r="E237" s="96"/>
      <c r="F237" s="96"/>
      <c r="G237" s="97"/>
      <c r="H237" s="96"/>
      <c r="I237" s="96"/>
      <c r="J237" s="96"/>
      <c r="K237" s="96"/>
      <c r="L237" s="98"/>
      <c r="M237" s="131"/>
      <c r="N237" s="131"/>
      <c r="O237" s="97"/>
      <c r="P237" s="96"/>
      <c r="Z237" s="87"/>
      <c r="AA237" s="87"/>
    </row>
    <row r="238" spans="3:27" x14ac:dyDescent="0.45">
      <c r="C238" s="87"/>
      <c r="D238" s="96"/>
      <c r="E238" s="96"/>
      <c r="F238" s="96"/>
      <c r="G238" s="97"/>
      <c r="H238" s="96"/>
      <c r="I238" s="96"/>
      <c r="J238" s="96"/>
      <c r="K238" s="96"/>
      <c r="L238" s="98"/>
      <c r="M238" s="131"/>
      <c r="N238" s="131"/>
      <c r="O238" s="97"/>
      <c r="P238" s="96"/>
      <c r="Z238" s="87"/>
      <c r="AA238" s="87"/>
    </row>
    <row r="239" spans="3:27" x14ac:dyDescent="0.45">
      <c r="C239" s="87"/>
      <c r="D239" s="96"/>
      <c r="E239" s="96"/>
      <c r="F239" s="96"/>
      <c r="G239" s="97"/>
      <c r="H239" s="96"/>
      <c r="I239" s="96"/>
      <c r="J239" s="96"/>
      <c r="K239" s="96"/>
      <c r="L239" s="98"/>
      <c r="M239" s="131"/>
      <c r="N239" s="131"/>
      <c r="O239" s="97"/>
      <c r="P239" s="96"/>
      <c r="Z239" s="87"/>
      <c r="AA239" s="87"/>
    </row>
    <row r="240" spans="3:27" x14ac:dyDescent="0.45">
      <c r="C240" s="87"/>
      <c r="D240" s="96"/>
      <c r="E240" s="96"/>
      <c r="F240" s="96"/>
      <c r="G240" s="97"/>
      <c r="H240" s="96"/>
      <c r="I240" s="96"/>
      <c r="J240" s="96"/>
      <c r="K240" s="96"/>
      <c r="L240" s="98"/>
      <c r="M240" s="131"/>
      <c r="N240" s="131"/>
      <c r="O240" s="97"/>
      <c r="P240" s="96"/>
      <c r="Z240" s="87"/>
      <c r="AA240" s="87"/>
    </row>
    <row r="241" spans="3:27" x14ac:dyDescent="0.45">
      <c r="C241" s="87"/>
      <c r="D241" s="96"/>
      <c r="E241" s="96"/>
      <c r="F241" s="96"/>
      <c r="G241" s="97"/>
      <c r="H241" s="96"/>
      <c r="I241" s="96"/>
      <c r="J241" s="96"/>
      <c r="K241" s="96"/>
      <c r="L241" s="98"/>
      <c r="M241" s="131"/>
      <c r="N241" s="131"/>
      <c r="O241" s="97"/>
      <c r="P241" s="96"/>
      <c r="Z241" s="87"/>
      <c r="AA241" s="87"/>
    </row>
    <row r="242" spans="3:27" x14ac:dyDescent="0.45">
      <c r="C242" s="87"/>
      <c r="D242" s="96"/>
      <c r="E242" s="96"/>
      <c r="F242" s="96"/>
      <c r="G242" s="97"/>
      <c r="H242" s="96"/>
      <c r="I242" s="96"/>
      <c r="J242" s="96"/>
      <c r="K242" s="96"/>
      <c r="L242" s="98"/>
      <c r="M242" s="131"/>
      <c r="N242" s="131"/>
      <c r="O242" s="97"/>
      <c r="P242" s="96"/>
      <c r="Z242" s="87"/>
      <c r="AA242" s="87"/>
    </row>
    <row r="243" spans="3:27" x14ac:dyDescent="0.45">
      <c r="C243" s="87"/>
      <c r="D243" s="96"/>
      <c r="E243" s="96"/>
      <c r="F243" s="96"/>
      <c r="G243" s="97"/>
      <c r="H243" s="96"/>
      <c r="I243" s="96"/>
      <c r="J243" s="96"/>
      <c r="K243" s="96"/>
      <c r="L243" s="98"/>
      <c r="M243" s="131"/>
      <c r="N243" s="131"/>
      <c r="O243" s="97"/>
      <c r="P243" s="96"/>
      <c r="Z243" s="87"/>
      <c r="AA243" s="87"/>
    </row>
    <row r="244" spans="3:27" x14ac:dyDescent="0.45">
      <c r="C244" s="87"/>
      <c r="D244" s="96"/>
      <c r="E244" s="96"/>
      <c r="F244" s="96"/>
      <c r="G244" s="97"/>
      <c r="H244" s="96"/>
      <c r="I244" s="96"/>
      <c r="J244" s="96"/>
      <c r="K244" s="96"/>
      <c r="L244" s="98"/>
      <c r="M244" s="131"/>
      <c r="N244" s="131"/>
      <c r="O244" s="97"/>
      <c r="P244" s="96"/>
      <c r="Z244" s="87"/>
      <c r="AA244" s="87"/>
    </row>
    <row r="245" spans="3:27" x14ac:dyDescent="0.45">
      <c r="C245" s="87"/>
      <c r="D245" s="96"/>
      <c r="E245" s="96"/>
      <c r="F245" s="96"/>
      <c r="G245" s="97"/>
      <c r="H245" s="96"/>
      <c r="I245" s="96"/>
      <c r="J245" s="96"/>
      <c r="K245" s="96"/>
      <c r="L245" s="98"/>
      <c r="M245" s="131"/>
      <c r="N245" s="131"/>
      <c r="O245" s="97"/>
      <c r="P245" s="96"/>
      <c r="Z245" s="87"/>
      <c r="AA245" s="87"/>
    </row>
    <row r="246" spans="3:27" x14ac:dyDescent="0.45">
      <c r="C246" s="87"/>
      <c r="D246" s="96"/>
      <c r="E246" s="96"/>
      <c r="F246" s="96"/>
      <c r="G246" s="97"/>
      <c r="H246" s="96"/>
      <c r="I246" s="96"/>
      <c r="J246" s="96"/>
      <c r="K246" s="96"/>
      <c r="L246" s="98"/>
      <c r="M246" s="131"/>
      <c r="N246" s="131"/>
      <c r="O246" s="97"/>
      <c r="P246" s="96"/>
      <c r="Z246" s="87"/>
      <c r="AA246" s="87"/>
    </row>
    <row r="247" spans="3:27" x14ac:dyDescent="0.45">
      <c r="C247" s="87"/>
      <c r="D247" s="96"/>
      <c r="E247" s="96"/>
      <c r="F247" s="96"/>
      <c r="G247" s="97"/>
      <c r="H247" s="96"/>
      <c r="I247" s="96"/>
      <c r="J247" s="96"/>
      <c r="K247" s="96"/>
      <c r="L247" s="98"/>
      <c r="M247" s="131"/>
      <c r="N247" s="131"/>
      <c r="O247" s="97"/>
      <c r="P247" s="96"/>
      <c r="Z247" s="87"/>
      <c r="AA247" s="87"/>
    </row>
    <row r="248" spans="3:27" x14ac:dyDescent="0.45">
      <c r="C248" s="87"/>
      <c r="D248" s="96"/>
      <c r="E248" s="96"/>
      <c r="F248" s="96"/>
      <c r="G248" s="97"/>
      <c r="H248" s="96"/>
      <c r="I248" s="96"/>
      <c r="J248" s="96"/>
      <c r="K248" s="96"/>
      <c r="L248" s="98"/>
      <c r="M248" s="131"/>
      <c r="N248" s="131"/>
      <c r="O248" s="97"/>
      <c r="P248" s="96"/>
      <c r="Z248" s="87"/>
      <c r="AA248" s="87"/>
    </row>
    <row r="249" spans="3:27" x14ac:dyDescent="0.45">
      <c r="C249" s="87"/>
      <c r="D249" s="96"/>
      <c r="E249" s="96"/>
      <c r="F249" s="96"/>
      <c r="G249" s="97"/>
      <c r="H249" s="96"/>
      <c r="I249" s="96"/>
      <c r="J249" s="96"/>
      <c r="K249" s="96"/>
      <c r="L249" s="98"/>
      <c r="M249" s="131"/>
      <c r="N249" s="131"/>
      <c r="O249" s="97"/>
      <c r="P249" s="96"/>
      <c r="Z249" s="87"/>
      <c r="AA249" s="87"/>
    </row>
    <row r="250" spans="3:27" x14ac:dyDescent="0.45">
      <c r="C250" s="87"/>
      <c r="D250" s="96"/>
      <c r="E250" s="96"/>
      <c r="F250" s="96"/>
      <c r="G250" s="97"/>
      <c r="H250" s="96"/>
      <c r="I250" s="96"/>
      <c r="J250" s="96"/>
      <c r="K250" s="96"/>
      <c r="L250" s="98"/>
      <c r="M250" s="131"/>
      <c r="N250" s="131"/>
      <c r="O250" s="97"/>
      <c r="P250" s="96"/>
      <c r="Z250" s="87"/>
      <c r="AA250" s="87"/>
    </row>
    <row r="251" spans="3:27" x14ac:dyDescent="0.45">
      <c r="C251" s="87"/>
      <c r="D251" s="96"/>
      <c r="E251" s="96"/>
      <c r="F251" s="96"/>
      <c r="G251" s="97"/>
      <c r="H251" s="96"/>
      <c r="I251" s="96"/>
      <c r="J251" s="96"/>
      <c r="K251" s="96"/>
      <c r="L251" s="98"/>
      <c r="M251" s="131"/>
      <c r="N251" s="131"/>
      <c r="O251" s="97"/>
      <c r="P251" s="96"/>
      <c r="Z251" s="87"/>
      <c r="AA251" s="87"/>
    </row>
    <row r="252" spans="3:27" x14ac:dyDescent="0.45">
      <c r="C252" s="87"/>
      <c r="D252" s="96"/>
      <c r="E252" s="96"/>
      <c r="F252" s="96"/>
      <c r="G252" s="97"/>
      <c r="H252" s="96"/>
      <c r="I252" s="96"/>
      <c r="J252" s="96"/>
      <c r="K252" s="96"/>
      <c r="L252" s="98"/>
      <c r="M252" s="131"/>
      <c r="N252" s="131"/>
      <c r="O252" s="97"/>
      <c r="P252" s="96"/>
      <c r="Z252" s="87"/>
      <c r="AA252" s="87"/>
    </row>
    <row r="253" spans="3:27" x14ac:dyDescent="0.45">
      <c r="C253" s="87"/>
      <c r="D253" s="96"/>
      <c r="E253" s="96"/>
      <c r="F253" s="96"/>
      <c r="G253" s="97"/>
      <c r="H253" s="96"/>
      <c r="I253" s="96"/>
      <c r="J253" s="96"/>
      <c r="K253" s="96"/>
      <c r="L253" s="98"/>
      <c r="M253" s="131"/>
      <c r="N253" s="131"/>
      <c r="O253" s="97"/>
      <c r="P253" s="96"/>
      <c r="Z253" s="87"/>
      <c r="AA253" s="87"/>
    </row>
    <row r="254" spans="3:27" x14ac:dyDescent="0.45">
      <c r="C254" s="87"/>
      <c r="D254" s="96"/>
      <c r="E254" s="96"/>
      <c r="F254" s="96"/>
      <c r="G254" s="97"/>
      <c r="H254" s="96"/>
      <c r="I254" s="96"/>
      <c r="J254" s="96"/>
      <c r="K254" s="96"/>
      <c r="L254" s="98"/>
      <c r="M254" s="131"/>
      <c r="N254" s="131"/>
      <c r="O254" s="97"/>
      <c r="P254" s="96"/>
      <c r="Z254" s="87"/>
      <c r="AA254" s="87"/>
    </row>
    <row r="255" spans="3:27" x14ac:dyDescent="0.45">
      <c r="C255" s="87"/>
      <c r="D255" s="96"/>
      <c r="E255" s="96"/>
      <c r="F255" s="96"/>
      <c r="G255" s="97"/>
      <c r="H255" s="96"/>
      <c r="I255" s="96"/>
      <c r="J255" s="96"/>
      <c r="K255" s="96"/>
      <c r="L255" s="98"/>
      <c r="M255" s="131"/>
      <c r="N255" s="131"/>
      <c r="O255" s="97"/>
      <c r="P255" s="96"/>
      <c r="Z255" s="87"/>
      <c r="AA255" s="87"/>
    </row>
    <row r="256" spans="3:27" x14ac:dyDescent="0.45">
      <c r="C256" s="87"/>
      <c r="D256" s="96"/>
      <c r="E256" s="96"/>
      <c r="F256" s="96"/>
      <c r="G256" s="97"/>
      <c r="H256" s="96"/>
      <c r="I256" s="96"/>
      <c r="J256" s="96"/>
      <c r="K256" s="96"/>
      <c r="L256" s="98"/>
      <c r="M256" s="131"/>
      <c r="N256" s="131"/>
      <c r="O256" s="97"/>
      <c r="P256" s="96"/>
      <c r="Z256" s="87"/>
      <c r="AA256" s="87"/>
    </row>
    <row r="257" spans="3:27" x14ac:dyDescent="0.45">
      <c r="C257" s="87"/>
      <c r="D257" s="96"/>
      <c r="E257" s="96"/>
      <c r="F257" s="96"/>
      <c r="G257" s="97"/>
      <c r="H257" s="96"/>
      <c r="I257" s="96"/>
      <c r="J257" s="96"/>
      <c r="K257" s="96"/>
      <c r="L257" s="98"/>
      <c r="M257" s="131"/>
      <c r="N257" s="131"/>
      <c r="O257" s="97"/>
      <c r="P257" s="96"/>
      <c r="Z257" s="87"/>
      <c r="AA257" s="87"/>
    </row>
    <row r="258" spans="3:27" x14ac:dyDescent="0.45">
      <c r="C258" s="87"/>
      <c r="D258" s="96"/>
      <c r="E258" s="96"/>
      <c r="F258" s="96"/>
      <c r="G258" s="97"/>
      <c r="H258" s="96"/>
      <c r="I258" s="96"/>
      <c r="J258" s="96"/>
      <c r="K258" s="96"/>
      <c r="L258" s="98"/>
      <c r="M258" s="131"/>
      <c r="N258" s="131"/>
      <c r="O258" s="97"/>
      <c r="P258" s="96"/>
      <c r="Z258" s="87"/>
      <c r="AA258" s="87"/>
    </row>
    <row r="259" spans="3:27" x14ac:dyDescent="0.45">
      <c r="C259" s="87"/>
      <c r="D259" s="96"/>
      <c r="E259" s="96"/>
      <c r="F259" s="96"/>
      <c r="G259" s="97"/>
      <c r="H259" s="96"/>
      <c r="I259" s="96"/>
      <c r="J259" s="96"/>
      <c r="K259" s="96"/>
      <c r="L259" s="98"/>
      <c r="M259" s="131"/>
      <c r="N259" s="131"/>
      <c r="O259" s="97"/>
      <c r="P259" s="96"/>
      <c r="Z259" s="87"/>
      <c r="AA259" s="87"/>
    </row>
    <row r="260" spans="3:27" x14ac:dyDescent="0.45">
      <c r="C260" s="87"/>
      <c r="D260" s="96"/>
      <c r="E260" s="96"/>
      <c r="F260" s="96"/>
      <c r="G260" s="97"/>
      <c r="H260" s="96"/>
      <c r="I260" s="96"/>
      <c r="J260" s="96"/>
      <c r="K260" s="96"/>
      <c r="L260" s="98"/>
      <c r="M260" s="131"/>
      <c r="N260" s="131"/>
      <c r="O260" s="97"/>
      <c r="P260" s="96"/>
      <c r="Z260" s="87"/>
      <c r="AA260" s="87"/>
    </row>
    <row r="261" spans="3:27" x14ac:dyDescent="0.45">
      <c r="C261" s="87"/>
      <c r="D261" s="96"/>
      <c r="E261" s="96"/>
      <c r="F261" s="96"/>
      <c r="G261" s="97"/>
      <c r="H261" s="96"/>
      <c r="I261" s="96"/>
      <c r="J261" s="96"/>
      <c r="K261" s="96"/>
      <c r="L261" s="98"/>
      <c r="M261" s="131"/>
      <c r="N261" s="131"/>
      <c r="O261" s="97"/>
      <c r="P261" s="96"/>
      <c r="Z261" s="87"/>
      <c r="AA261" s="87"/>
    </row>
    <row r="262" spans="3:27" x14ac:dyDescent="0.45">
      <c r="C262" s="87"/>
      <c r="D262" s="96"/>
      <c r="E262" s="96"/>
      <c r="F262" s="96"/>
      <c r="G262" s="97"/>
      <c r="H262" s="96"/>
      <c r="I262" s="96"/>
      <c r="J262" s="96"/>
      <c r="K262" s="96"/>
      <c r="L262" s="98"/>
      <c r="M262" s="131"/>
      <c r="N262" s="131"/>
      <c r="O262" s="97"/>
      <c r="P262" s="96"/>
      <c r="Z262" s="87"/>
      <c r="AA262" s="87"/>
    </row>
    <row r="263" spans="3:27" x14ac:dyDescent="0.45">
      <c r="C263" s="87"/>
      <c r="D263" s="96"/>
      <c r="E263" s="96"/>
      <c r="F263" s="96"/>
      <c r="G263" s="97"/>
      <c r="H263" s="96"/>
      <c r="I263" s="96"/>
      <c r="J263" s="96"/>
      <c r="K263" s="96"/>
      <c r="L263" s="98"/>
      <c r="M263" s="131"/>
      <c r="N263" s="131"/>
      <c r="O263" s="97"/>
      <c r="P263" s="96"/>
      <c r="Z263" s="87"/>
      <c r="AA263" s="87"/>
    </row>
    <row r="264" spans="3:27" x14ac:dyDescent="0.45">
      <c r="C264" s="87"/>
      <c r="D264" s="96"/>
      <c r="E264" s="96"/>
      <c r="F264" s="96"/>
      <c r="G264" s="97"/>
      <c r="H264" s="96"/>
      <c r="I264" s="96"/>
      <c r="J264" s="96"/>
      <c r="K264" s="96"/>
      <c r="L264" s="98"/>
      <c r="M264" s="131"/>
      <c r="N264" s="131"/>
      <c r="O264" s="97"/>
      <c r="P264" s="96"/>
      <c r="Z264" s="87"/>
      <c r="AA264" s="87"/>
    </row>
    <row r="265" spans="3:27" x14ac:dyDescent="0.45">
      <c r="C265" s="87"/>
      <c r="D265" s="96"/>
      <c r="E265" s="96"/>
      <c r="F265" s="96"/>
      <c r="G265" s="97"/>
      <c r="H265" s="96"/>
      <c r="I265" s="96"/>
      <c r="J265" s="96"/>
      <c r="K265" s="96"/>
      <c r="L265" s="98"/>
      <c r="M265" s="131"/>
      <c r="N265" s="131"/>
      <c r="O265" s="97"/>
      <c r="P265" s="96"/>
      <c r="Z265" s="87"/>
      <c r="AA265" s="87"/>
    </row>
    <row r="266" spans="3:27" x14ac:dyDescent="0.45">
      <c r="C266" s="87"/>
      <c r="D266" s="96"/>
      <c r="E266" s="96"/>
      <c r="F266" s="96"/>
      <c r="G266" s="97"/>
      <c r="H266" s="96"/>
      <c r="I266" s="96"/>
      <c r="J266" s="96"/>
      <c r="K266" s="96"/>
      <c r="L266" s="98"/>
      <c r="M266" s="131"/>
      <c r="N266" s="131"/>
      <c r="O266" s="97"/>
      <c r="P266" s="96"/>
      <c r="Z266" s="87"/>
      <c r="AA266" s="87"/>
    </row>
    <row r="267" spans="3:27" x14ac:dyDescent="0.45">
      <c r="C267" s="87"/>
      <c r="D267" s="96"/>
      <c r="E267" s="96"/>
      <c r="F267" s="96"/>
      <c r="G267" s="97"/>
      <c r="H267" s="96"/>
      <c r="I267" s="96"/>
      <c r="J267" s="96"/>
      <c r="K267" s="96"/>
      <c r="L267" s="98"/>
      <c r="M267" s="131"/>
      <c r="N267" s="131"/>
      <c r="O267" s="97"/>
      <c r="P267" s="96"/>
      <c r="Z267" s="87"/>
      <c r="AA267" s="87"/>
    </row>
    <row r="268" spans="3:27" x14ac:dyDescent="0.45">
      <c r="C268" s="87"/>
      <c r="D268" s="96"/>
      <c r="E268" s="96"/>
      <c r="F268" s="96"/>
      <c r="G268" s="97"/>
      <c r="H268" s="96"/>
      <c r="I268" s="96"/>
      <c r="J268" s="96"/>
      <c r="K268" s="96"/>
      <c r="L268" s="98"/>
      <c r="M268" s="131"/>
      <c r="N268" s="131"/>
      <c r="O268" s="97"/>
      <c r="P268" s="96"/>
      <c r="Z268" s="87"/>
      <c r="AA268" s="87"/>
    </row>
    <row r="269" spans="3:27" x14ac:dyDescent="0.45">
      <c r="C269" s="87"/>
      <c r="D269" s="96"/>
      <c r="E269" s="96"/>
      <c r="F269" s="96"/>
      <c r="G269" s="97"/>
      <c r="H269" s="96"/>
      <c r="I269" s="96"/>
      <c r="J269" s="96"/>
      <c r="K269" s="96"/>
      <c r="L269" s="98"/>
      <c r="M269" s="131"/>
      <c r="N269" s="131"/>
      <c r="O269" s="97"/>
      <c r="P269" s="96"/>
      <c r="Z269" s="87"/>
      <c r="AA269" s="87"/>
    </row>
    <row r="270" spans="3:27" x14ac:dyDescent="0.45">
      <c r="C270" s="87"/>
      <c r="D270" s="96"/>
      <c r="E270" s="96"/>
      <c r="F270" s="96"/>
      <c r="G270" s="97"/>
      <c r="H270" s="96"/>
      <c r="I270" s="96"/>
      <c r="J270" s="96"/>
      <c r="K270" s="96"/>
      <c r="L270" s="98"/>
      <c r="M270" s="131"/>
      <c r="N270" s="131"/>
      <c r="O270" s="97"/>
      <c r="P270" s="96"/>
      <c r="Z270" s="87"/>
      <c r="AA270" s="87"/>
    </row>
    <row r="271" spans="3:27" x14ac:dyDescent="0.45">
      <c r="C271" s="87"/>
      <c r="D271" s="96"/>
      <c r="E271" s="96"/>
      <c r="F271" s="96"/>
      <c r="G271" s="97"/>
      <c r="H271" s="96"/>
      <c r="I271" s="96"/>
      <c r="J271" s="96"/>
      <c r="K271" s="96"/>
      <c r="L271" s="98"/>
      <c r="M271" s="131"/>
      <c r="N271" s="131"/>
      <c r="O271" s="97"/>
      <c r="P271" s="96"/>
      <c r="Z271" s="87"/>
      <c r="AA271" s="87"/>
    </row>
    <row r="272" spans="3:27" x14ac:dyDescent="0.45">
      <c r="C272" s="87"/>
      <c r="D272" s="96"/>
      <c r="E272" s="96"/>
      <c r="F272" s="96"/>
      <c r="G272" s="97"/>
      <c r="H272" s="96"/>
      <c r="I272" s="96"/>
      <c r="J272" s="96"/>
      <c r="K272" s="96"/>
      <c r="L272" s="98"/>
      <c r="M272" s="131"/>
      <c r="N272" s="131"/>
      <c r="O272" s="97"/>
      <c r="P272" s="96"/>
      <c r="Z272" s="87"/>
      <c r="AA272" s="87"/>
    </row>
    <row r="273" spans="3:27" x14ac:dyDescent="0.45">
      <c r="C273" s="87"/>
      <c r="D273" s="96"/>
      <c r="E273" s="96"/>
      <c r="F273" s="96"/>
      <c r="G273" s="97"/>
      <c r="H273" s="96"/>
      <c r="I273" s="96"/>
      <c r="J273" s="96"/>
      <c r="K273" s="96"/>
      <c r="L273" s="98"/>
      <c r="M273" s="131"/>
      <c r="N273" s="131"/>
      <c r="O273" s="97"/>
      <c r="P273" s="96"/>
      <c r="Z273" s="87"/>
      <c r="AA273" s="87"/>
    </row>
    <row r="274" spans="3:27" x14ac:dyDescent="0.45">
      <c r="C274" s="87"/>
      <c r="D274" s="96"/>
      <c r="E274" s="96"/>
      <c r="F274" s="96"/>
      <c r="G274" s="97"/>
      <c r="H274" s="96"/>
      <c r="I274" s="96"/>
      <c r="J274" s="96"/>
      <c r="K274" s="96"/>
      <c r="L274" s="98"/>
      <c r="M274" s="131"/>
      <c r="N274" s="131"/>
      <c r="O274" s="97"/>
      <c r="P274" s="96"/>
      <c r="Z274" s="87"/>
      <c r="AA274" s="87"/>
    </row>
    <row r="275" spans="3:27" x14ac:dyDescent="0.45">
      <c r="C275" s="87"/>
      <c r="D275" s="96"/>
      <c r="E275" s="96"/>
      <c r="F275" s="96"/>
      <c r="G275" s="97"/>
      <c r="H275" s="96"/>
      <c r="I275" s="96"/>
      <c r="J275" s="96"/>
      <c r="K275" s="96"/>
      <c r="L275" s="98"/>
      <c r="M275" s="131"/>
      <c r="N275" s="131"/>
      <c r="O275" s="97"/>
      <c r="P275" s="96"/>
      <c r="Z275" s="87"/>
      <c r="AA275" s="87"/>
    </row>
    <row r="276" spans="3:27" x14ac:dyDescent="0.45">
      <c r="C276" s="87"/>
      <c r="D276" s="96"/>
      <c r="E276" s="96"/>
      <c r="F276" s="96"/>
      <c r="G276" s="97"/>
      <c r="H276" s="96"/>
      <c r="I276" s="96"/>
      <c r="J276" s="96"/>
      <c r="K276" s="96"/>
      <c r="L276" s="98"/>
      <c r="M276" s="131"/>
      <c r="N276" s="131"/>
      <c r="O276" s="97"/>
      <c r="P276" s="96"/>
      <c r="Z276" s="87"/>
      <c r="AA276" s="87"/>
    </row>
    <row r="277" spans="3:27" x14ac:dyDescent="0.45">
      <c r="C277" s="87"/>
      <c r="D277" s="96"/>
      <c r="E277" s="96"/>
      <c r="F277" s="96"/>
      <c r="G277" s="97"/>
      <c r="H277" s="96"/>
      <c r="I277" s="96"/>
      <c r="J277" s="96"/>
      <c r="K277" s="96"/>
      <c r="L277" s="98"/>
      <c r="M277" s="131"/>
      <c r="N277" s="131"/>
      <c r="O277" s="97"/>
      <c r="P277" s="96"/>
      <c r="Z277" s="87"/>
      <c r="AA277" s="87"/>
    </row>
    <row r="278" spans="3:27" x14ac:dyDescent="0.45">
      <c r="C278" s="87"/>
      <c r="D278" s="96"/>
      <c r="E278" s="96"/>
      <c r="F278" s="96"/>
      <c r="G278" s="97"/>
      <c r="H278" s="96"/>
      <c r="I278" s="96"/>
      <c r="J278" s="96"/>
      <c r="K278" s="96"/>
      <c r="L278" s="98"/>
      <c r="M278" s="131"/>
      <c r="N278" s="131"/>
      <c r="O278" s="97"/>
      <c r="P278" s="96"/>
      <c r="Z278" s="87"/>
      <c r="AA278" s="87"/>
    </row>
    <row r="279" spans="3:27" x14ac:dyDescent="0.45">
      <c r="C279" s="87"/>
      <c r="D279" s="96"/>
      <c r="E279" s="96"/>
      <c r="F279" s="96"/>
      <c r="G279" s="97"/>
      <c r="H279" s="96"/>
      <c r="I279" s="96"/>
      <c r="J279" s="96"/>
      <c r="K279" s="96"/>
      <c r="L279" s="98"/>
      <c r="M279" s="131"/>
      <c r="N279" s="131"/>
      <c r="O279" s="97"/>
      <c r="P279" s="96"/>
      <c r="Z279" s="87"/>
      <c r="AA279" s="87"/>
    </row>
    <row r="280" spans="3:27" x14ac:dyDescent="0.45">
      <c r="C280" s="87"/>
      <c r="D280" s="96"/>
      <c r="E280" s="96"/>
      <c r="F280" s="96"/>
      <c r="G280" s="97"/>
      <c r="H280" s="96"/>
      <c r="I280" s="96"/>
      <c r="J280" s="96"/>
      <c r="K280" s="96"/>
      <c r="L280" s="98"/>
      <c r="M280" s="131"/>
      <c r="N280" s="131"/>
      <c r="O280" s="97"/>
      <c r="P280" s="96"/>
      <c r="Z280" s="87"/>
      <c r="AA280" s="87"/>
    </row>
    <row r="281" spans="3:27" x14ac:dyDescent="0.45">
      <c r="C281" s="87"/>
      <c r="D281" s="96"/>
      <c r="E281" s="96"/>
      <c r="F281" s="96"/>
      <c r="G281" s="97"/>
      <c r="H281" s="96"/>
      <c r="I281" s="96"/>
      <c r="J281" s="96"/>
      <c r="K281" s="96"/>
      <c r="L281" s="98"/>
      <c r="M281" s="131"/>
      <c r="N281" s="131"/>
      <c r="O281" s="97"/>
      <c r="P281" s="96"/>
      <c r="Z281" s="87"/>
      <c r="AA281" s="87"/>
    </row>
    <row r="282" spans="3:27" x14ac:dyDescent="0.45">
      <c r="C282" s="87"/>
      <c r="D282" s="96"/>
      <c r="E282" s="96"/>
      <c r="F282" s="96"/>
      <c r="G282" s="97"/>
      <c r="H282" s="96"/>
      <c r="I282" s="96"/>
      <c r="J282" s="96"/>
      <c r="K282" s="96"/>
      <c r="L282" s="98"/>
      <c r="M282" s="131"/>
      <c r="N282" s="131"/>
      <c r="O282" s="97"/>
      <c r="P282" s="96"/>
      <c r="Z282" s="87"/>
      <c r="AA282" s="87"/>
    </row>
    <row r="283" spans="3:27" x14ac:dyDescent="0.45">
      <c r="C283" s="87"/>
      <c r="D283" s="96"/>
      <c r="E283" s="96"/>
      <c r="F283" s="96"/>
      <c r="G283" s="97"/>
      <c r="H283" s="96"/>
      <c r="I283" s="96"/>
      <c r="J283" s="96"/>
      <c r="K283" s="96"/>
      <c r="L283" s="98"/>
      <c r="M283" s="131"/>
      <c r="N283" s="131"/>
      <c r="O283" s="97"/>
      <c r="P283" s="96"/>
      <c r="Z283" s="87"/>
      <c r="AA283" s="87"/>
    </row>
    <row r="284" spans="3:27" x14ac:dyDescent="0.45">
      <c r="C284" s="87"/>
      <c r="D284" s="96"/>
      <c r="E284" s="96"/>
      <c r="F284" s="96"/>
      <c r="G284" s="97"/>
      <c r="H284" s="96"/>
      <c r="I284" s="96"/>
      <c r="J284" s="96"/>
      <c r="K284" s="96"/>
      <c r="L284" s="98"/>
      <c r="M284" s="131"/>
      <c r="N284" s="131"/>
      <c r="O284" s="97"/>
      <c r="P284" s="96"/>
      <c r="Z284" s="87"/>
      <c r="AA284" s="87"/>
    </row>
    <row r="285" spans="3:27" x14ac:dyDescent="0.45">
      <c r="C285" s="87"/>
      <c r="D285" s="96"/>
      <c r="E285" s="96"/>
      <c r="F285" s="96"/>
      <c r="G285" s="97"/>
      <c r="H285" s="96"/>
      <c r="I285" s="96"/>
      <c r="J285" s="96"/>
      <c r="K285" s="96"/>
      <c r="L285" s="98"/>
      <c r="M285" s="131"/>
      <c r="N285" s="131"/>
      <c r="O285" s="97"/>
      <c r="P285" s="96"/>
      <c r="Z285" s="87"/>
      <c r="AA285" s="87"/>
    </row>
    <row r="286" spans="3:27" x14ac:dyDescent="0.45">
      <c r="C286" s="87"/>
      <c r="D286" s="96"/>
      <c r="E286" s="96"/>
      <c r="F286" s="96"/>
      <c r="G286" s="97"/>
      <c r="H286" s="96"/>
      <c r="I286" s="96"/>
      <c r="J286" s="96"/>
      <c r="K286" s="96"/>
      <c r="L286" s="98"/>
      <c r="M286" s="131"/>
      <c r="N286" s="131"/>
      <c r="O286" s="97"/>
      <c r="P286" s="96"/>
      <c r="Z286" s="87"/>
      <c r="AA286" s="87"/>
    </row>
    <row r="287" spans="3:27" x14ac:dyDescent="0.45">
      <c r="C287" s="87"/>
      <c r="D287" s="96"/>
      <c r="E287" s="96"/>
      <c r="F287" s="96"/>
      <c r="G287" s="97"/>
      <c r="H287" s="96"/>
      <c r="I287" s="96"/>
      <c r="J287" s="96"/>
      <c r="K287" s="96"/>
      <c r="L287" s="98"/>
      <c r="M287" s="131"/>
      <c r="N287" s="131"/>
      <c r="O287" s="97"/>
      <c r="P287" s="96"/>
      <c r="Z287" s="87"/>
      <c r="AA287" s="87"/>
    </row>
    <row r="288" spans="3:27" x14ac:dyDescent="0.45">
      <c r="C288" s="87"/>
      <c r="D288" s="96"/>
      <c r="E288" s="96"/>
      <c r="F288" s="96"/>
      <c r="G288" s="97"/>
      <c r="H288" s="96"/>
      <c r="I288" s="96"/>
      <c r="J288" s="96"/>
      <c r="K288" s="96"/>
      <c r="L288" s="98"/>
      <c r="M288" s="131"/>
      <c r="N288" s="131"/>
      <c r="O288" s="97"/>
      <c r="P288" s="96"/>
      <c r="Z288" s="87"/>
      <c r="AA288" s="87"/>
    </row>
    <row r="289" spans="3:27" x14ac:dyDescent="0.45">
      <c r="C289" s="87"/>
      <c r="D289" s="96"/>
      <c r="E289" s="96"/>
      <c r="F289" s="96"/>
      <c r="G289" s="97"/>
      <c r="H289" s="96"/>
      <c r="I289" s="96"/>
      <c r="J289" s="96"/>
      <c r="K289" s="96"/>
      <c r="L289" s="98"/>
      <c r="M289" s="131"/>
      <c r="N289" s="131"/>
      <c r="O289" s="97"/>
      <c r="P289" s="96"/>
      <c r="Z289" s="87"/>
      <c r="AA289" s="87"/>
    </row>
    <row r="290" spans="3:27" x14ac:dyDescent="0.45">
      <c r="C290" s="87"/>
      <c r="D290" s="96"/>
      <c r="E290" s="96"/>
      <c r="F290" s="96"/>
      <c r="G290" s="97"/>
      <c r="H290" s="96"/>
      <c r="I290" s="96"/>
      <c r="J290" s="96"/>
      <c r="K290" s="96"/>
      <c r="L290" s="98"/>
      <c r="M290" s="131"/>
      <c r="N290" s="131"/>
      <c r="O290" s="97"/>
      <c r="P290" s="96"/>
      <c r="Z290" s="87"/>
      <c r="AA290" s="87"/>
    </row>
    <row r="291" spans="3:27" x14ac:dyDescent="0.45">
      <c r="C291" s="87"/>
      <c r="D291" s="96"/>
      <c r="E291" s="96"/>
      <c r="F291" s="96"/>
      <c r="G291" s="97"/>
      <c r="H291" s="96"/>
      <c r="I291" s="96"/>
      <c r="J291" s="96"/>
      <c r="K291" s="96"/>
      <c r="L291" s="98"/>
      <c r="M291" s="131"/>
      <c r="N291" s="131"/>
      <c r="O291" s="97"/>
      <c r="P291" s="96"/>
      <c r="Z291" s="87"/>
      <c r="AA291" s="87"/>
    </row>
    <row r="292" spans="3:27" x14ac:dyDescent="0.45">
      <c r="C292" s="87"/>
      <c r="D292" s="96"/>
      <c r="E292" s="96"/>
      <c r="F292" s="96"/>
      <c r="G292" s="97"/>
      <c r="H292" s="96"/>
      <c r="I292" s="96"/>
      <c r="J292" s="96"/>
      <c r="K292" s="96"/>
      <c r="L292" s="98"/>
      <c r="M292" s="131"/>
      <c r="N292" s="131"/>
      <c r="O292" s="97"/>
      <c r="P292" s="96"/>
      <c r="Z292" s="87"/>
      <c r="AA292" s="87"/>
    </row>
    <row r="293" spans="3:27" x14ac:dyDescent="0.45">
      <c r="C293" s="87"/>
      <c r="D293" s="96"/>
      <c r="E293" s="96"/>
      <c r="F293" s="96"/>
      <c r="G293" s="97"/>
      <c r="H293" s="96"/>
      <c r="I293" s="96"/>
      <c r="J293" s="96"/>
      <c r="K293" s="96"/>
      <c r="L293" s="98"/>
      <c r="M293" s="131"/>
      <c r="N293" s="131"/>
      <c r="O293" s="97"/>
      <c r="P293" s="96"/>
      <c r="Z293" s="87"/>
      <c r="AA293" s="87"/>
    </row>
    <row r="294" spans="3:27" x14ac:dyDescent="0.45">
      <c r="C294" s="87"/>
      <c r="D294" s="96"/>
      <c r="E294" s="96"/>
      <c r="F294" s="96"/>
      <c r="G294" s="97"/>
      <c r="H294" s="96"/>
      <c r="I294" s="96"/>
      <c r="J294" s="96"/>
      <c r="K294" s="96"/>
      <c r="L294" s="98"/>
      <c r="M294" s="131"/>
      <c r="N294" s="131"/>
      <c r="O294" s="97"/>
      <c r="P294" s="96"/>
      <c r="Z294" s="87"/>
      <c r="AA294" s="87"/>
    </row>
    <row r="295" spans="3:27" x14ac:dyDescent="0.45">
      <c r="C295" s="87"/>
      <c r="D295" s="96"/>
      <c r="E295" s="96"/>
      <c r="F295" s="96"/>
      <c r="G295" s="97"/>
      <c r="H295" s="96"/>
      <c r="I295" s="96"/>
      <c r="J295" s="96"/>
      <c r="K295" s="96"/>
      <c r="L295" s="98"/>
      <c r="M295" s="131"/>
      <c r="N295" s="131"/>
      <c r="O295" s="97"/>
      <c r="P295" s="96"/>
      <c r="Z295" s="87"/>
      <c r="AA295" s="87"/>
    </row>
    <row r="296" spans="3:27" x14ac:dyDescent="0.45">
      <c r="C296" s="87"/>
      <c r="D296" s="96"/>
      <c r="E296" s="96"/>
      <c r="F296" s="96"/>
      <c r="G296" s="97"/>
      <c r="H296" s="96"/>
      <c r="I296" s="96"/>
      <c r="J296" s="96"/>
      <c r="K296" s="96"/>
      <c r="L296" s="98"/>
      <c r="M296" s="131"/>
      <c r="N296" s="131"/>
      <c r="O296" s="97"/>
      <c r="P296" s="96"/>
      <c r="Z296" s="87"/>
      <c r="AA296" s="87"/>
    </row>
    <row r="297" spans="3:27" x14ac:dyDescent="0.45">
      <c r="C297" s="87"/>
      <c r="D297" s="96"/>
      <c r="E297" s="96"/>
      <c r="F297" s="96"/>
      <c r="G297" s="97"/>
      <c r="H297" s="96"/>
      <c r="I297" s="96"/>
      <c r="J297" s="96"/>
      <c r="K297" s="96"/>
      <c r="L297" s="98"/>
      <c r="M297" s="131"/>
      <c r="N297" s="131"/>
      <c r="O297" s="97"/>
      <c r="P297" s="96"/>
      <c r="Z297" s="87"/>
      <c r="AA297" s="87"/>
    </row>
    <row r="298" spans="3:27" x14ac:dyDescent="0.45">
      <c r="C298" s="87"/>
      <c r="D298" s="96"/>
      <c r="E298" s="96"/>
      <c r="F298" s="96"/>
      <c r="G298" s="97"/>
      <c r="H298" s="96"/>
      <c r="I298" s="96"/>
      <c r="J298" s="96"/>
      <c r="K298" s="96"/>
      <c r="L298" s="98"/>
      <c r="M298" s="131"/>
      <c r="N298" s="131"/>
      <c r="O298" s="97"/>
      <c r="P298" s="96"/>
      <c r="Z298" s="87"/>
      <c r="AA298" s="87"/>
    </row>
    <row r="299" spans="3:27" x14ac:dyDescent="0.45">
      <c r="C299" s="87"/>
      <c r="D299" s="96"/>
      <c r="E299" s="96"/>
      <c r="F299" s="96"/>
      <c r="G299" s="97"/>
      <c r="H299" s="96"/>
      <c r="I299" s="96"/>
      <c r="J299" s="96"/>
      <c r="K299" s="96"/>
      <c r="L299" s="98"/>
      <c r="M299" s="131"/>
      <c r="N299" s="131"/>
      <c r="O299" s="97"/>
      <c r="P299" s="96"/>
      <c r="Z299" s="87"/>
      <c r="AA299" s="87"/>
    </row>
    <row r="300" spans="3:27" x14ac:dyDescent="0.45">
      <c r="C300" s="87"/>
      <c r="D300" s="96"/>
      <c r="E300" s="96"/>
      <c r="F300" s="96"/>
      <c r="G300" s="97"/>
      <c r="H300" s="96"/>
      <c r="I300" s="96"/>
      <c r="J300" s="96"/>
      <c r="K300" s="96"/>
      <c r="L300" s="98"/>
      <c r="M300" s="131"/>
      <c r="N300" s="131"/>
      <c r="O300" s="97"/>
      <c r="P300" s="96"/>
      <c r="Z300" s="87"/>
      <c r="AA300" s="87"/>
    </row>
    <row r="301" spans="3:27" x14ac:dyDescent="0.45">
      <c r="C301" s="87"/>
      <c r="D301" s="96"/>
      <c r="E301" s="96"/>
      <c r="F301" s="96"/>
      <c r="G301" s="97"/>
      <c r="H301" s="96"/>
      <c r="I301" s="96"/>
      <c r="J301" s="96"/>
      <c r="K301" s="96"/>
      <c r="L301" s="98"/>
      <c r="M301" s="131"/>
      <c r="N301" s="131"/>
      <c r="O301" s="97"/>
      <c r="P301" s="96"/>
      <c r="Z301" s="87"/>
      <c r="AA301" s="87"/>
    </row>
    <row r="302" spans="3:27" x14ac:dyDescent="0.45">
      <c r="C302" s="87"/>
      <c r="D302" s="96"/>
      <c r="E302" s="96"/>
      <c r="F302" s="96"/>
      <c r="G302" s="97"/>
      <c r="H302" s="96"/>
      <c r="I302" s="96"/>
      <c r="J302" s="96"/>
      <c r="K302" s="96"/>
      <c r="L302" s="98"/>
      <c r="M302" s="131"/>
      <c r="N302" s="131"/>
      <c r="O302" s="97"/>
      <c r="P302" s="96"/>
      <c r="Z302" s="87"/>
      <c r="AA302" s="87"/>
    </row>
    <row r="303" spans="3:27" x14ac:dyDescent="0.45">
      <c r="C303" s="87"/>
      <c r="D303" s="96"/>
      <c r="E303" s="96"/>
      <c r="F303" s="96"/>
      <c r="G303" s="97"/>
      <c r="H303" s="96"/>
      <c r="I303" s="96"/>
      <c r="J303" s="96"/>
      <c r="K303" s="96"/>
      <c r="L303" s="98"/>
      <c r="M303" s="131"/>
      <c r="N303" s="131"/>
      <c r="O303" s="97"/>
      <c r="P303" s="96"/>
      <c r="Z303" s="87"/>
      <c r="AA303" s="87"/>
    </row>
    <row r="304" spans="3:27" x14ac:dyDescent="0.45">
      <c r="C304" s="87"/>
      <c r="D304" s="96"/>
      <c r="E304" s="96"/>
      <c r="F304" s="96"/>
      <c r="G304" s="97"/>
      <c r="H304" s="96"/>
      <c r="I304" s="96"/>
      <c r="J304" s="96"/>
      <c r="K304" s="96"/>
      <c r="L304" s="98"/>
      <c r="M304" s="131"/>
      <c r="N304" s="131"/>
      <c r="O304" s="97"/>
      <c r="P304" s="96"/>
      <c r="Z304" s="87"/>
      <c r="AA304" s="87"/>
    </row>
    <row r="305" spans="3:27" x14ac:dyDescent="0.45">
      <c r="C305" s="87"/>
      <c r="D305" s="96"/>
      <c r="E305" s="96"/>
      <c r="F305" s="96"/>
      <c r="G305" s="97"/>
      <c r="H305" s="96"/>
      <c r="I305" s="96"/>
      <c r="J305" s="96"/>
      <c r="K305" s="96"/>
      <c r="L305" s="98"/>
      <c r="M305" s="131"/>
      <c r="N305" s="131"/>
      <c r="O305" s="97"/>
      <c r="P305" s="96"/>
      <c r="Z305" s="87"/>
      <c r="AA305" s="87"/>
    </row>
    <row r="306" spans="3:27" x14ac:dyDescent="0.45">
      <c r="C306" s="87"/>
      <c r="D306" s="96"/>
      <c r="E306" s="96"/>
      <c r="F306" s="96"/>
      <c r="G306" s="97"/>
      <c r="H306" s="96"/>
      <c r="I306" s="96"/>
      <c r="J306" s="96"/>
      <c r="K306" s="96"/>
      <c r="L306" s="98"/>
      <c r="M306" s="131"/>
      <c r="N306" s="131"/>
      <c r="O306" s="97"/>
      <c r="P306" s="96"/>
      <c r="Z306" s="87"/>
      <c r="AA306" s="87"/>
    </row>
    <row r="307" spans="3:27" x14ac:dyDescent="0.45">
      <c r="C307" s="87"/>
      <c r="D307" s="96"/>
      <c r="E307" s="96"/>
      <c r="F307" s="96"/>
      <c r="G307" s="97"/>
      <c r="H307" s="96"/>
      <c r="I307" s="96"/>
      <c r="J307" s="96"/>
      <c r="K307" s="96"/>
      <c r="L307" s="98"/>
      <c r="M307" s="131"/>
      <c r="N307" s="131"/>
      <c r="O307" s="97"/>
      <c r="P307" s="96"/>
      <c r="Z307" s="87"/>
      <c r="AA307" s="87"/>
    </row>
    <row r="308" spans="3:27" x14ac:dyDescent="0.45">
      <c r="C308" s="87"/>
      <c r="D308" s="96"/>
      <c r="E308" s="96"/>
      <c r="F308" s="96"/>
      <c r="G308" s="97"/>
      <c r="H308" s="96"/>
      <c r="I308" s="96"/>
      <c r="J308" s="96"/>
      <c r="K308" s="96"/>
      <c r="L308" s="98"/>
      <c r="M308" s="131"/>
      <c r="N308" s="131"/>
      <c r="O308" s="97"/>
      <c r="P308" s="96"/>
      <c r="Z308" s="87"/>
      <c r="AA308" s="87"/>
    </row>
    <row r="309" spans="3:27" x14ac:dyDescent="0.45">
      <c r="C309" s="87"/>
      <c r="D309" s="96"/>
      <c r="E309" s="96"/>
      <c r="F309" s="96"/>
      <c r="G309" s="97"/>
      <c r="H309" s="96"/>
      <c r="I309" s="96"/>
      <c r="J309" s="96"/>
      <c r="K309" s="96"/>
      <c r="L309" s="98"/>
      <c r="M309" s="131"/>
      <c r="N309" s="131"/>
      <c r="O309" s="97"/>
      <c r="P309" s="96"/>
      <c r="Z309" s="87"/>
      <c r="AA309" s="87"/>
    </row>
    <row r="310" spans="3:27" x14ac:dyDescent="0.45">
      <c r="C310" s="87"/>
      <c r="D310" s="96"/>
      <c r="E310" s="96"/>
      <c r="F310" s="96"/>
      <c r="G310" s="97"/>
      <c r="H310" s="96"/>
      <c r="I310" s="96"/>
      <c r="J310" s="96"/>
      <c r="K310" s="96"/>
      <c r="L310" s="98"/>
      <c r="M310" s="131"/>
      <c r="N310" s="131"/>
      <c r="O310" s="97"/>
      <c r="P310" s="96"/>
      <c r="Z310" s="87"/>
      <c r="AA310" s="87"/>
    </row>
    <row r="311" spans="3:27" x14ac:dyDescent="0.45">
      <c r="C311" s="87"/>
      <c r="D311" s="96"/>
      <c r="E311" s="96"/>
      <c r="F311" s="96"/>
      <c r="G311" s="97"/>
      <c r="H311" s="96"/>
      <c r="I311" s="96"/>
      <c r="J311" s="96"/>
      <c r="K311" s="96"/>
      <c r="L311" s="98"/>
      <c r="M311" s="131"/>
      <c r="N311" s="131"/>
      <c r="O311" s="97"/>
      <c r="P311" s="96"/>
      <c r="Z311" s="87"/>
      <c r="AA311" s="87"/>
    </row>
    <row r="312" spans="3:27" x14ac:dyDescent="0.45">
      <c r="C312" s="87"/>
      <c r="D312" s="96"/>
      <c r="E312" s="96"/>
      <c r="F312" s="96"/>
      <c r="G312" s="97"/>
      <c r="H312" s="96"/>
      <c r="I312" s="96"/>
      <c r="J312" s="96"/>
      <c r="K312" s="96"/>
      <c r="L312" s="98"/>
      <c r="M312" s="131"/>
      <c r="N312" s="131"/>
      <c r="O312" s="97"/>
      <c r="P312" s="96"/>
      <c r="Z312" s="87"/>
      <c r="AA312" s="87"/>
    </row>
    <row r="313" spans="3:27" x14ac:dyDescent="0.45">
      <c r="C313" s="87"/>
      <c r="D313" s="96"/>
      <c r="E313" s="96"/>
      <c r="F313" s="96"/>
      <c r="G313" s="97"/>
      <c r="H313" s="96"/>
      <c r="I313" s="96"/>
      <c r="J313" s="96"/>
      <c r="K313" s="96"/>
      <c r="L313" s="98"/>
      <c r="M313" s="131"/>
      <c r="N313" s="131"/>
      <c r="O313" s="97"/>
      <c r="P313" s="96"/>
      <c r="Z313" s="87"/>
      <c r="AA313" s="87"/>
    </row>
    <row r="314" spans="3:27" x14ac:dyDescent="0.45">
      <c r="C314" s="87"/>
      <c r="D314" s="96"/>
      <c r="E314" s="96"/>
      <c r="F314" s="96"/>
      <c r="G314" s="97"/>
      <c r="H314" s="96"/>
      <c r="I314" s="96"/>
      <c r="J314" s="96"/>
      <c r="K314" s="96"/>
      <c r="L314" s="98"/>
      <c r="M314" s="131"/>
      <c r="N314" s="131"/>
      <c r="O314" s="97"/>
      <c r="P314" s="96"/>
      <c r="Z314" s="87"/>
      <c r="AA314" s="87"/>
    </row>
    <row r="315" spans="3:27" x14ac:dyDescent="0.45">
      <c r="C315" s="87"/>
      <c r="D315" s="96"/>
      <c r="E315" s="96"/>
      <c r="F315" s="96"/>
      <c r="G315" s="97"/>
      <c r="H315" s="96"/>
      <c r="I315" s="96"/>
      <c r="J315" s="96"/>
      <c r="K315" s="96"/>
      <c r="L315" s="98"/>
      <c r="M315" s="131"/>
      <c r="N315" s="131"/>
      <c r="O315" s="97"/>
      <c r="P315" s="96"/>
      <c r="Z315" s="87"/>
      <c r="AA315" s="87"/>
    </row>
    <row r="316" spans="3:27" x14ac:dyDescent="0.45">
      <c r="C316" s="87"/>
      <c r="D316" s="96"/>
      <c r="E316" s="96"/>
      <c r="F316" s="96"/>
      <c r="G316" s="97"/>
      <c r="H316" s="96"/>
      <c r="I316" s="96"/>
      <c r="J316" s="96"/>
      <c r="K316" s="96"/>
      <c r="L316" s="98"/>
      <c r="M316" s="131"/>
      <c r="N316" s="131"/>
      <c r="O316" s="97"/>
      <c r="P316" s="96"/>
      <c r="Z316" s="87"/>
      <c r="AA316" s="87"/>
    </row>
    <row r="317" spans="3:27" x14ac:dyDescent="0.45">
      <c r="C317" s="87"/>
      <c r="D317" s="96"/>
      <c r="E317" s="96"/>
      <c r="F317" s="96"/>
      <c r="G317" s="97"/>
      <c r="H317" s="96"/>
      <c r="I317" s="96"/>
      <c r="J317" s="96"/>
      <c r="K317" s="96"/>
      <c r="L317" s="98"/>
      <c r="M317" s="131"/>
      <c r="N317" s="131"/>
      <c r="O317" s="97"/>
      <c r="P317" s="96"/>
      <c r="Z317" s="87"/>
      <c r="AA317" s="87"/>
    </row>
    <row r="318" spans="3:27" x14ac:dyDescent="0.45">
      <c r="C318" s="87"/>
      <c r="D318" s="96"/>
      <c r="E318" s="96"/>
      <c r="F318" s="96"/>
      <c r="G318" s="97"/>
      <c r="H318" s="96"/>
      <c r="I318" s="96"/>
      <c r="J318" s="96"/>
      <c r="K318" s="96"/>
      <c r="L318" s="98"/>
      <c r="M318" s="131"/>
      <c r="N318" s="131"/>
      <c r="O318" s="97"/>
      <c r="P318" s="96"/>
      <c r="Z318" s="87"/>
      <c r="AA318" s="87"/>
    </row>
    <row r="319" spans="3:27" x14ac:dyDescent="0.45">
      <c r="C319" s="87"/>
      <c r="D319" s="96"/>
      <c r="E319" s="96"/>
      <c r="F319" s="96"/>
      <c r="G319" s="97"/>
      <c r="H319" s="96"/>
      <c r="I319" s="96"/>
      <c r="J319" s="96"/>
      <c r="K319" s="96"/>
      <c r="L319" s="98"/>
      <c r="M319" s="131"/>
      <c r="N319" s="131"/>
      <c r="O319" s="97"/>
      <c r="P319" s="96"/>
      <c r="Z319" s="87"/>
      <c r="AA319" s="87"/>
    </row>
    <row r="320" spans="3:27" x14ac:dyDescent="0.45">
      <c r="C320" s="87"/>
      <c r="D320" s="96"/>
      <c r="E320" s="96"/>
      <c r="F320" s="96"/>
      <c r="G320" s="97"/>
      <c r="H320" s="96"/>
      <c r="I320" s="96"/>
      <c r="J320" s="96"/>
      <c r="K320" s="96"/>
      <c r="L320" s="98"/>
      <c r="M320" s="131"/>
      <c r="N320" s="131"/>
      <c r="O320" s="97"/>
      <c r="P320" s="96"/>
      <c r="Z320" s="87"/>
      <c r="AA320" s="87"/>
    </row>
    <row r="321" spans="3:27" x14ac:dyDescent="0.45">
      <c r="C321" s="87"/>
      <c r="D321" s="96"/>
      <c r="E321" s="96"/>
      <c r="F321" s="96"/>
      <c r="G321" s="97"/>
      <c r="H321" s="96"/>
      <c r="I321" s="96"/>
      <c r="J321" s="96"/>
      <c r="K321" s="96"/>
      <c r="L321" s="98"/>
      <c r="M321" s="131"/>
      <c r="N321" s="131"/>
      <c r="O321" s="97"/>
      <c r="P321" s="96"/>
      <c r="Z321" s="87"/>
      <c r="AA321" s="87"/>
    </row>
    <row r="322" spans="3:27" x14ac:dyDescent="0.45">
      <c r="C322" s="87"/>
      <c r="D322" s="96"/>
      <c r="E322" s="96"/>
      <c r="F322" s="96"/>
      <c r="G322" s="97"/>
      <c r="H322" s="96"/>
      <c r="I322" s="96"/>
      <c r="J322" s="96"/>
      <c r="K322" s="96"/>
      <c r="L322" s="98"/>
      <c r="M322" s="131"/>
      <c r="N322" s="131"/>
      <c r="O322" s="97"/>
      <c r="P322" s="96"/>
      <c r="Z322" s="87"/>
      <c r="AA322" s="87"/>
    </row>
    <row r="323" spans="3:27" x14ac:dyDescent="0.45">
      <c r="C323" s="87"/>
      <c r="D323" s="96"/>
      <c r="E323" s="96"/>
      <c r="F323" s="96"/>
      <c r="G323" s="97"/>
      <c r="H323" s="96"/>
      <c r="I323" s="96"/>
      <c r="J323" s="96"/>
      <c r="K323" s="96"/>
      <c r="L323" s="98"/>
      <c r="M323" s="131"/>
      <c r="N323" s="131"/>
      <c r="O323" s="97"/>
      <c r="P323" s="96"/>
      <c r="Z323" s="87"/>
      <c r="AA323" s="87"/>
    </row>
    <row r="324" spans="3:27" x14ac:dyDescent="0.45">
      <c r="C324" s="87"/>
      <c r="D324" s="96"/>
      <c r="E324" s="96"/>
      <c r="F324" s="96"/>
      <c r="G324" s="97"/>
      <c r="H324" s="96"/>
      <c r="I324" s="96"/>
      <c r="J324" s="96"/>
      <c r="K324" s="96"/>
      <c r="L324" s="98"/>
      <c r="M324" s="131"/>
      <c r="N324" s="131"/>
      <c r="O324" s="97"/>
      <c r="P324" s="96"/>
      <c r="Z324" s="87"/>
      <c r="AA324" s="87"/>
    </row>
    <row r="325" spans="3:27" x14ac:dyDescent="0.45">
      <c r="C325" s="87"/>
      <c r="D325" s="96"/>
      <c r="E325" s="96"/>
      <c r="F325" s="96"/>
      <c r="G325" s="97"/>
      <c r="H325" s="96"/>
      <c r="I325" s="96"/>
      <c r="J325" s="96"/>
      <c r="K325" s="96"/>
      <c r="L325" s="98"/>
      <c r="M325" s="131"/>
      <c r="N325" s="131"/>
      <c r="O325" s="97"/>
      <c r="P325" s="96"/>
      <c r="Z325" s="87"/>
      <c r="AA325" s="87"/>
    </row>
    <row r="326" spans="3:27" x14ac:dyDescent="0.45">
      <c r="C326" s="87"/>
      <c r="D326" s="96"/>
      <c r="E326" s="96"/>
      <c r="F326" s="96"/>
      <c r="G326" s="97"/>
      <c r="H326" s="96"/>
      <c r="I326" s="96"/>
      <c r="J326" s="96"/>
      <c r="K326" s="96"/>
      <c r="L326" s="98"/>
      <c r="M326" s="131"/>
      <c r="N326" s="131"/>
      <c r="O326" s="97"/>
      <c r="P326" s="96"/>
      <c r="Z326" s="87"/>
      <c r="AA326" s="87"/>
    </row>
    <row r="327" spans="3:27" x14ac:dyDescent="0.45">
      <c r="C327" s="87"/>
      <c r="D327" s="96"/>
      <c r="E327" s="96"/>
      <c r="F327" s="96"/>
      <c r="G327" s="97"/>
      <c r="H327" s="96"/>
      <c r="I327" s="96"/>
      <c r="J327" s="96"/>
      <c r="K327" s="96"/>
      <c r="L327" s="98"/>
      <c r="M327" s="131"/>
      <c r="N327" s="131"/>
      <c r="O327" s="97"/>
      <c r="P327" s="96"/>
      <c r="Z327" s="87"/>
      <c r="AA327" s="87"/>
    </row>
    <row r="328" spans="3:27" x14ac:dyDescent="0.45">
      <c r="C328" s="87"/>
      <c r="D328" s="96"/>
      <c r="E328" s="96"/>
      <c r="F328" s="96"/>
      <c r="G328" s="97"/>
      <c r="H328" s="96"/>
      <c r="I328" s="96"/>
      <c r="J328" s="96"/>
      <c r="K328" s="96"/>
      <c r="L328" s="98"/>
      <c r="M328" s="131"/>
      <c r="N328" s="131"/>
      <c r="O328" s="97"/>
      <c r="P328" s="96"/>
      <c r="Z328" s="87"/>
      <c r="AA328" s="87"/>
    </row>
    <row r="329" spans="3:27" x14ac:dyDescent="0.45">
      <c r="C329" s="87"/>
      <c r="D329" s="96"/>
      <c r="E329" s="96"/>
      <c r="F329" s="96"/>
      <c r="G329" s="97"/>
      <c r="H329" s="96"/>
      <c r="I329" s="96"/>
      <c r="J329" s="96"/>
      <c r="K329" s="96"/>
      <c r="L329" s="98"/>
      <c r="M329" s="131"/>
      <c r="N329" s="131"/>
      <c r="O329" s="97"/>
      <c r="P329" s="96"/>
      <c r="Z329" s="87"/>
      <c r="AA329" s="87"/>
    </row>
    <row r="330" spans="3:27" x14ac:dyDescent="0.45">
      <c r="C330" s="87"/>
      <c r="D330" s="96"/>
      <c r="E330" s="96"/>
      <c r="F330" s="96"/>
      <c r="G330" s="97"/>
      <c r="H330" s="96"/>
      <c r="I330" s="96"/>
      <c r="J330" s="96"/>
      <c r="K330" s="96"/>
      <c r="L330" s="98"/>
      <c r="M330" s="131"/>
      <c r="N330" s="131"/>
      <c r="O330" s="97"/>
      <c r="P330" s="96"/>
      <c r="Z330" s="87"/>
      <c r="AA330" s="87"/>
    </row>
    <row r="331" spans="3:27" x14ac:dyDescent="0.45">
      <c r="C331" s="87"/>
      <c r="D331" s="96"/>
      <c r="E331" s="96"/>
      <c r="F331" s="96"/>
      <c r="G331" s="97"/>
      <c r="H331" s="96"/>
      <c r="I331" s="96"/>
      <c r="J331" s="96"/>
      <c r="K331" s="96"/>
      <c r="L331" s="98"/>
      <c r="M331" s="131"/>
      <c r="N331" s="131"/>
      <c r="O331" s="97"/>
      <c r="P331" s="96"/>
      <c r="Z331" s="87"/>
      <c r="AA331" s="87"/>
    </row>
    <row r="332" spans="3:27" x14ac:dyDescent="0.45">
      <c r="C332" s="87"/>
      <c r="D332" s="96"/>
      <c r="E332" s="96"/>
      <c r="F332" s="96"/>
      <c r="G332" s="97"/>
      <c r="H332" s="96"/>
      <c r="I332" s="96"/>
      <c r="J332" s="96"/>
      <c r="K332" s="96"/>
      <c r="L332" s="98"/>
      <c r="M332" s="131"/>
      <c r="N332" s="131"/>
      <c r="O332" s="97"/>
      <c r="P332" s="96"/>
      <c r="Z332" s="87"/>
      <c r="AA332" s="87"/>
    </row>
    <row r="333" spans="3:27" x14ac:dyDescent="0.45">
      <c r="C333" s="87"/>
      <c r="D333" s="96"/>
      <c r="E333" s="96"/>
      <c r="F333" s="96"/>
      <c r="G333" s="97"/>
      <c r="H333" s="96"/>
      <c r="I333" s="96"/>
      <c r="J333" s="96"/>
      <c r="K333" s="96"/>
      <c r="L333" s="98"/>
      <c r="M333" s="131"/>
      <c r="N333" s="131"/>
      <c r="O333" s="97"/>
      <c r="P333" s="96"/>
      <c r="Z333" s="87"/>
      <c r="AA333" s="87"/>
    </row>
    <row r="334" spans="3:27" x14ac:dyDescent="0.45">
      <c r="C334" s="87"/>
      <c r="D334" s="96"/>
      <c r="E334" s="96"/>
      <c r="F334" s="96"/>
      <c r="G334" s="97"/>
      <c r="H334" s="96"/>
      <c r="I334" s="96"/>
      <c r="J334" s="96"/>
      <c r="K334" s="96"/>
      <c r="L334" s="98"/>
      <c r="M334" s="131"/>
      <c r="N334" s="131"/>
      <c r="O334" s="97"/>
      <c r="P334" s="96"/>
      <c r="Z334" s="87"/>
      <c r="AA334" s="87"/>
    </row>
    <row r="335" spans="3:27" x14ac:dyDescent="0.45">
      <c r="C335" s="87"/>
      <c r="D335" s="96"/>
      <c r="E335" s="96"/>
      <c r="F335" s="96"/>
      <c r="G335" s="97"/>
      <c r="H335" s="96"/>
      <c r="I335" s="96"/>
      <c r="J335" s="96"/>
      <c r="K335" s="96"/>
      <c r="L335" s="98"/>
      <c r="M335" s="131"/>
      <c r="N335" s="131"/>
      <c r="O335" s="97"/>
      <c r="P335" s="96"/>
      <c r="Z335" s="87"/>
      <c r="AA335" s="87"/>
    </row>
    <row r="336" spans="3:27" x14ac:dyDescent="0.45">
      <c r="C336" s="87"/>
      <c r="D336" s="96"/>
      <c r="E336" s="96"/>
      <c r="F336" s="96"/>
      <c r="G336" s="97"/>
      <c r="H336" s="96"/>
      <c r="I336" s="96"/>
      <c r="J336" s="96"/>
      <c r="K336" s="96"/>
      <c r="L336" s="98"/>
      <c r="M336" s="131"/>
      <c r="N336" s="131"/>
      <c r="O336" s="97"/>
      <c r="P336" s="96"/>
      <c r="Z336" s="87"/>
      <c r="AA336" s="87"/>
    </row>
    <row r="337" spans="3:27" x14ac:dyDescent="0.45">
      <c r="C337" s="87"/>
      <c r="D337" s="96"/>
      <c r="E337" s="96"/>
      <c r="F337" s="96"/>
      <c r="G337" s="97"/>
      <c r="H337" s="96"/>
      <c r="I337" s="96"/>
      <c r="J337" s="96"/>
      <c r="K337" s="96"/>
      <c r="L337" s="98"/>
      <c r="M337" s="131"/>
      <c r="N337" s="131"/>
      <c r="O337" s="97"/>
      <c r="P337" s="96"/>
      <c r="Z337" s="87"/>
      <c r="AA337" s="87"/>
    </row>
    <row r="338" spans="3:27" x14ac:dyDescent="0.45">
      <c r="C338" s="87"/>
      <c r="D338" s="96"/>
      <c r="E338" s="96"/>
      <c r="F338" s="96"/>
      <c r="G338" s="97"/>
      <c r="H338" s="96"/>
      <c r="I338" s="96"/>
      <c r="J338" s="96"/>
      <c r="K338" s="96"/>
      <c r="L338" s="98"/>
      <c r="M338" s="131"/>
      <c r="N338" s="131"/>
      <c r="O338" s="97"/>
      <c r="P338" s="96"/>
      <c r="Z338" s="87"/>
      <c r="AA338" s="87"/>
    </row>
    <row r="339" spans="3:27" x14ac:dyDescent="0.45">
      <c r="C339" s="87"/>
      <c r="D339" s="96"/>
      <c r="E339" s="96"/>
      <c r="F339" s="96"/>
      <c r="G339" s="97"/>
      <c r="H339" s="96"/>
      <c r="I339" s="96"/>
      <c r="J339" s="96"/>
      <c r="K339" s="96"/>
      <c r="L339" s="98"/>
      <c r="M339" s="131"/>
      <c r="N339" s="131"/>
      <c r="O339" s="97"/>
      <c r="P339" s="96"/>
      <c r="Z339" s="87"/>
      <c r="AA339" s="87"/>
    </row>
    <row r="340" spans="3:27" x14ac:dyDescent="0.45">
      <c r="C340" s="87"/>
      <c r="D340" s="96"/>
      <c r="E340" s="96"/>
      <c r="F340" s="96"/>
      <c r="G340" s="97"/>
      <c r="H340" s="96"/>
      <c r="I340" s="96"/>
      <c r="J340" s="96"/>
      <c r="K340" s="96"/>
      <c r="L340" s="98"/>
      <c r="M340" s="131"/>
      <c r="N340" s="131"/>
      <c r="O340" s="97"/>
      <c r="P340" s="96"/>
      <c r="Z340" s="87"/>
      <c r="AA340" s="87"/>
    </row>
    <row r="341" spans="3:27" x14ac:dyDescent="0.45">
      <c r="C341" s="87"/>
      <c r="D341" s="96"/>
      <c r="E341" s="96"/>
      <c r="F341" s="96"/>
      <c r="G341" s="97"/>
      <c r="H341" s="96"/>
      <c r="I341" s="96"/>
      <c r="J341" s="96"/>
      <c r="K341" s="96"/>
      <c r="L341" s="98"/>
      <c r="M341" s="131"/>
      <c r="N341" s="131"/>
      <c r="O341" s="97"/>
      <c r="P341" s="96"/>
      <c r="Z341" s="87"/>
      <c r="AA341" s="87"/>
    </row>
    <row r="342" spans="3:27" x14ac:dyDescent="0.45">
      <c r="C342" s="87"/>
      <c r="D342" s="96"/>
      <c r="E342" s="96"/>
      <c r="F342" s="96"/>
      <c r="G342" s="97"/>
      <c r="H342" s="96"/>
      <c r="I342" s="96"/>
      <c r="J342" s="96"/>
      <c r="K342" s="96"/>
      <c r="L342" s="98"/>
      <c r="M342" s="131"/>
      <c r="N342" s="131"/>
      <c r="O342" s="97"/>
      <c r="P342" s="96"/>
      <c r="Z342" s="87"/>
      <c r="AA342" s="87"/>
    </row>
    <row r="343" spans="3:27" x14ac:dyDescent="0.45">
      <c r="C343" s="87"/>
      <c r="D343" s="96"/>
      <c r="E343" s="96"/>
      <c r="F343" s="96"/>
      <c r="G343" s="97"/>
      <c r="H343" s="96"/>
      <c r="I343" s="96"/>
      <c r="J343" s="96"/>
      <c r="K343" s="96"/>
      <c r="L343" s="98"/>
      <c r="M343" s="131"/>
      <c r="N343" s="131"/>
      <c r="O343" s="97"/>
      <c r="P343" s="96"/>
      <c r="Z343" s="87"/>
      <c r="AA343" s="87"/>
    </row>
    <row r="344" spans="3:27" x14ac:dyDescent="0.45">
      <c r="C344" s="87"/>
      <c r="D344" s="96"/>
      <c r="E344" s="96"/>
      <c r="F344" s="96"/>
      <c r="G344" s="97"/>
      <c r="H344" s="96"/>
      <c r="I344" s="96"/>
      <c r="J344" s="96"/>
      <c r="K344" s="96"/>
      <c r="L344" s="98"/>
      <c r="M344" s="131"/>
      <c r="N344" s="131"/>
      <c r="O344" s="97"/>
      <c r="P344" s="96"/>
      <c r="Z344" s="87"/>
      <c r="AA344" s="87"/>
    </row>
    <row r="345" spans="3:27" x14ac:dyDescent="0.45">
      <c r="C345" s="87"/>
      <c r="D345" s="96"/>
      <c r="E345" s="96"/>
      <c r="F345" s="96"/>
      <c r="G345" s="97"/>
      <c r="H345" s="96"/>
      <c r="I345" s="96"/>
      <c r="J345" s="96"/>
      <c r="K345" s="96"/>
      <c r="L345" s="98"/>
      <c r="M345" s="131"/>
      <c r="N345" s="131"/>
      <c r="O345" s="97"/>
      <c r="P345" s="96"/>
      <c r="Z345" s="87"/>
      <c r="AA345" s="87"/>
    </row>
    <row r="346" spans="3:27" x14ac:dyDescent="0.45">
      <c r="C346" s="87"/>
      <c r="D346" s="96"/>
      <c r="E346" s="96"/>
      <c r="F346" s="96"/>
      <c r="G346" s="97"/>
      <c r="H346" s="96"/>
      <c r="I346" s="96"/>
      <c r="J346" s="96"/>
      <c r="K346" s="96"/>
      <c r="L346" s="98"/>
      <c r="M346" s="131"/>
      <c r="N346" s="131"/>
      <c r="O346" s="97"/>
      <c r="P346" s="96"/>
      <c r="Z346" s="87"/>
      <c r="AA346" s="87"/>
    </row>
    <row r="347" spans="3:27" x14ac:dyDescent="0.45">
      <c r="C347" s="87"/>
      <c r="D347" s="96"/>
      <c r="E347" s="96"/>
      <c r="F347" s="96"/>
      <c r="G347" s="97"/>
      <c r="H347" s="96"/>
      <c r="I347" s="96"/>
      <c r="J347" s="96"/>
      <c r="K347" s="96"/>
      <c r="L347" s="98"/>
      <c r="M347" s="131"/>
      <c r="N347" s="131"/>
      <c r="O347" s="97"/>
      <c r="P347" s="96"/>
      <c r="Z347" s="87"/>
      <c r="AA347" s="87"/>
    </row>
    <row r="348" spans="3:27" x14ac:dyDescent="0.45">
      <c r="C348" s="87"/>
      <c r="D348" s="96"/>
      <c r="E348" s="96"/>
      <c r="F348" s="96"/>
      <c r="G348" s="97"/>
      <c r="H348" s="96"/>
      <c r="I348" s="96"/>
      <c r="J348" s="96"/>
      <c r="K348" s="96"/>
      <c r="L348" s="98"/>
      <c r="M348" s="131"/>
      <c r="N348" s="131"/>
      <c r="O348" s="97"/>
      <c r="P348" s="96"/>
      <c r="Z348" s="87"/>
      <c r="AA348" s="87"/>
    </row>
    <row r="349" spans="3:27" x14ac:dyDescent="0.45">
      <c r="C349" s="87"/>
      <c r="D349" s="96"/>
      <c r="E349" s="96"/>
      <c r="F349" s="96"/>
      <c r="G349" s="97"/>
      <c r="H349" s="96"/>
      <c r="I349" s="96"/>
      <c r="J349" s="96"/>
      <c r="K349" s="96"/>
      <c r="L349" s="98"/>
      <c r="M349" s="131"/>
      <c r="N349" s="131"/>
      <c r="O349" s="97"/>
      <c r="P349" s="96"/>
      <c r="Z349" s="87"/>
    </row>
    <row r="350" spans="3:27" x14ac:dyDescent="0.45">
      <c r="C350" s="87"/>
      <c r="D350" s="96"/>
      <c r="E350" s="96"/>
      <c r="F350" s="96"/>
      <c r="G350" s="97"/>
      <c r="H350" s="96"/>
      <c r="I350" s="96"/>
      <c r="J350" s="96"/>
      <c r="K350" s="96"/>
      <c r="L350" s="98"/>
      <c r="M350" s="131"/>
      <c r="N350" s="131"/>
      <c r="O350" s="97"/>
      <c r="P350" s="96"/>
      <c r="Z350" s="87"/>
    </row>
    <row r="351" spans="3:27" x14ac:dyDescent="0.45">
      <c r="C351" s="87"/>
      <c r="D351" s="96"/>
      <c r="E351" s="96"/>
      <c r="F351" s="96"/>
      <c r="G351" s="97"/>
      <c r="H351" s="96"/>
      <c r="I351" s="96"/>
      <c r="J351" s="96"/>
      <c r="K351" s="96"/>
      <c r="L351" s="98"/>
      <c r="M351" s="131"/>
      <c r="N351" s="131"/>
      <c r="O351" s="97"/>
      <c r="P351" s="96"/>
      <c r="Z351" s="87"/>
    </row>
    <row r="352" spans="3:27" x14ac:dyDescent="0.45">
      <c r="C352" s="87"/>
      <c r="D352" s="96"/>
      <c r="E352" s="96"/>
      <c r="F352" s="96"/>
      <c r="G352" s="97"/>
      <c r="H352" s="96"/>
      <c r="I352" s="96"/>
      <c r="J352" s="96"/>
      <c r="K352" s="96"/>
      <c r="L352" s="98"/>
      <c r="M352" s="131"/>
      <c r="N352" s="131"/>
      <c r="O352" s="97"/>
      <c r="P352" s="96"/>
      <c r="Z352" s="87"/>
    </row>
    <row r="353" spans="3:26" x14ac:dyDescent="0.45">
      <c r="C353" s="87"/>
      <c r="D353" s="96"/>
      <c r="E353" s="96"/>
      <c r="F353" s="96"/>
      <c r="G353" s="97"/>
      <c r="H353" s="96"/>
      <c r="I353" s="96"/>
      <c r="J353" s="96"/>
      <c r="K353" s="96"/>
      <c r="L353" s="98"/>
      <c r="M353" s="131"/>
      <c r="N353" s="131"/>
      <c r="O353" s="97"/>
      <c r="P353" s="96"/>
      <c r="Z353" s="87"/>
    </row>
    <row r="354" spans="3:26" x14ac:dyDescent="0.45">
      <c r="C354" s="87"/>
      <c r="D354" s="96"/>
      <c r="E354" s="96"/>
      <c r="F354" s="96"/>
      <c r="G354" s="97"/>
      <c r="H354" s="96"/>
      <c r="I354" s="96"/>
      <c r="J354" s="96"/>
      <c r="K354" s="96"/>
      <c r="L354" s="98"/>
      <c r="M354" s="131"/>
      <c r="N354" s="131"/>
      <c r="O354" s="97"/>
      <c r="P354" s="96"/>
      <c r="Z354" s="87"/>
    </row>
    <row r="355" spans="3:26" x14ac:dyDescent="0.45">
      <c r="C355" s="87"/>
      <c r="D355" s="96"/>
      <c r="E355" s="96"/>
      <c r="F355" s="96"/>
      <c r="G355" s="97"/>
      <c r="H355" s="96"/>
      <c r="I355" s="96"/>
      <c r="J355" s="96"/>
      <c r="K355" s="96"/>
      <c r="L355" s="98"/>
      <c r="M355" s="131"/>
      <c r="N355" s="131"/>
      <c r="O355" s="97"/>
      <c r="P355" s="96"/>
      <c r="Z355" s="87"/>
    </row>
    <row r="356" spans="3:26" x14ac:dyDescent="0.45">
      <c r="C356" s="87"/>
      <c r="D356" s="96"/>
      <c r="E356" s="96"/>
      <c r="F356" s="96"/>
      <c r="G356" s="97"/>
      <c r="H356" s="96"/>
      <c r="I356" s="96"/>
      <c r="J356" s="96"/>
      <c r="K356" s="96"/>
      <c r="L356" s="98"/>
      <c r="M356" s="131"/>
      <c r="N356" s="131"/>
      <c r="O356" s="97"/>
      <c r="P356" s="96"/>
      <c r="Z356" s="87"/>
    </row>
    <row r="357" spans="3:26" x14ac:dyDescent="0.45">
      <c r="C357" s="87"/>
      <c r="D357" s="96"/>
      <c r="E357" s="96"/>
      <c r="F357" s="96"/>
      <c r="G357" s="97"/>
      <c r="H357" s="96"/>
      <c r="I357" s="96"/>
      <c r="J357" s="96"/>
      <c r="K357" s="96"/>
      <c r="L357" s="98"/>
      <c r="M357" s="131"/>
      <c r="N357" s="131"/>
      <c r="O357" s="97"/>
      <c r="P357" s="96"/>
      <c r="Z357" s="87"/>
    </row>
    <row r="358" spans="3:26" x14ac:dyDescent="0.45">
      <c r="C358" s="87"/>
      <c r="D358" s="96"/>
      <c r="E358" s="96"/>
      <c r="F358" s="96"/>
      <c r="G358" s="97"/>
      <c r="H358" s="96"/>
      <c r="I358" s="96"/>
      <c r="J358" s="96"/>
      <c r="K358" s="96"/>
      <c r="L358" s="98"/>
      <c r="M358" s="131"/>
      <c r="N358" s="131"/>
      <c r="O358" s="97"/>
      <c r="P358" s="96"/>
      <c r="Z358" s="87"/>
    </row>
    <row r="359" spans="3:26" x14ac:dyDescent="0.45">
      <c r="C359" s="87"/>
      <c r="D359" s="96"/>
      <c r="E359" s="96"/>
      <c r="F359" s="96"/>
      <c r="G359" s="97"/>
      <c r="H359" s="96"/>
      <c r="I359" s="96"/>
      <c r="J359" s="96"/>
      <c r="K359" s="96"/>
      <c r="L359" s="98"/>
      <c r="M359" s="131"/>
      <c r="N359" s="131"/>
      <c r="O359" s="97"/>
      <c r="P359" s="96"/>
      <c r="Z359" s="87"/>
    </row>
    <row r="360" spans="3:26" x14ac:dyDescent="0.45">
      <c r="C360" s="87"/>
      <c r="D360" s="96"/>
      <c r="E360" s="96"/>
      <c r="F360" s="96"/>
      <c r="G360" s="97"/>
      <c r="H360" s="96"/>
      <c r="I360" s="96"/>
      <c r="J360" s="96"/>
      <c r="K360" s="96"/>
      <c r="L360" s="98"/>
      <c r="M360" s="131"/>
      <c r="N360" s="131"/>
      <c r="O360" s="97"/>
      <c r="P360" s="96"/>
      <c r="Z360" s="87"/>
    </row>
    <row r="361" spans="3:26" x14ac:dyDescent="0.45">
      <c r="C361" s="87"/>
      <c r="D361" s="96"/>
      <c r="E361" s="96"/>
      <c r="F361" s="96"/>
      <c r="G361" s="97"/>
      <c r="H361" s="96"/>
      <c r="I361" s="96"/>
      <c r="J361" s="96"/>
      <c r="K361" s="96"/>
      <c r="L361" s="98"/>
      <c r="M361" s="131"/>
      <c r="N361" s="131"/>
      <c r="O361" s="97"/>
      <c r="P361" s="96"/>
      <c r="Z361" s="87"/>
    </row>
    <row r="362" spans="3:26" x14ac:dyDescent="0.45">
      <c r="C362" s="87"/>
      <c r="D362" s="96"/>
      <c r="E362" s="96"/>
      <c r="F362" s="96"/>
      <c r="G362" s="97"/>
      <c r="H362" s="96"/>
      <c r="I362" s="96"/>
      <c r="J362" s="96"/>
      <c r="K362" s="96"/>
      <c r="L362" s="98"/>
      <c r="M362" s="131"/>
      <c r="N362" s="131"/>
      <c r="O362" s="97"/>
      <c r="P362" s="96"/>
      <c r="Z362" s="87"/>
    </row>
    <row r="363" spans="3:26" x14ac:dyDescent="0.45">
      <c r="C363" s="87"/>
      <c r="D363" s="96"/>
      <c r="E363" s="96"/>
      <c r="F363" s="96"/>
      <c r="G363" s="97"/>
      <c r="H363" s="96"/>
      <c r="I363" s="96"/>
      <c r="J363" s="96"/>
      <c r="K363" s="96"/>
      <c r="L363" s="98"/>
      <c r="M363" s="131"/>
      <c r="N363" s="131"/>
      <c r="O363" s="97"/>
      <c r="P363" s="96"/>
      <c r="Z363" s="87"/>
    </row>
    <row r="364" spans="3:26" x14ac:dyDescent="0.45">
      <c r="C364" s="87"/>
      <c r="D364" s="96"/>
      <c r="E364" s="96"/>
      <c r="F364" s="96"/>
      <c r="G364" s="97"/>
      <c r="H364" s="96"/>
      <c r="I364" s="96"/>
      <c r="J364" s="96"/>
      <c r="K364" s="96"/>
      <c r="L364" s="98"/>
      <c r="M364" s="131"/>
      <c r="N364" s="131"/>
      <c r="O364" s="97"/>
      <c r="P364" s="96"/>
      <c r="Z364" s="87"/>
    </row>
    <row r="365" spans="3:26" x14ac:dyDescent="0.45">
      <c r="C365" s="87"/>
      <c r="D365" s="96"/>
      <c r="E365" s="96"/>
      <c r="F365" s="96"/>
      <c r="G365" s="97"/>
      <c r="H365" s="96"/>
      <c r="I365" s="96"/>
      <c r="J365" s="96"/>
      <c r="K365" s="96"/>
      <c r="L365" s="98"/>
      <c r="M365" s="131"/>
      <c r="N365" s="131"/>
      <c r="O365" s="97"/>
      <c r="P365" s="96"/>
      <c r="Z365" s="87"/>
    </row>
    <row r="366" spans="3:26" x14ac:dyDescent="0.45">
      <c r="C366" s="87"/>
      <c r="D366" s="96"/>
      <c r="E366" s="96"/>
      <c r="F366" s="96"/>
      <c r="G366" s="97"/>
      <c r="H366" s="96"/>
      <c r="I366" s="96"/>
      <c r="J366" s="96"/>
      <c r="K366" s="96"/>
      <c r="L366" s="98"/>
      <c r="M366" s="131"/>
      <c r="N366" s="131"/>
      <c r="O366" s="97"/>
      <c r="P366" s="96"/>
      <c r="Z366" s="87"/>
    </row>
    <row r="367" spans="3:26" x14ac:dyDescent="0.45">
      <c r="C367" s="87"/>
      <c r="D367" s="96"/>
      <c r="E367" s="96"/>
      <c r="F367" s="96"/>
      <c r="G367" s="97"/>
      <c r="H367" s="96"/>
      <c r="I367" s="96"/>
      <c r="J367" s="96"/>
      <c r="K367" s="96"/>
      <c r="L367" s="98"/>
      <c r="M367" s="131"/>
      <c r="N367" s="131"/>
      <c r="O367" s="97"/>
      <c r="P367" s="96"/>
      <c r="Z367" s="87"/>
    </row>
    <row r="368" spans="3:26" x14ac:dyDescent="0.45">
      <c r="C368" s="87"/>
      <c r="D368" s="96"/>
      <c r="E368" s="96"/>
      <c r="F368" s="96"/>
      <c r="G368" s="97"/>
      <c r="H368" s="96"/>
      <c r="I368" s="96"/>
      <c r="J368" s="96"/>
      <c r="K368" s="96"/>
      <c r="L368" s="98"/>
      <c r="M368" s="131"/>
      <c r="N368" s="131"/>
      <c r="O368" s="97"/>
      <c r="P368" s="96"/>
      <c r="Z368" s="87"/>
    </row>
    <row r="369" spans="3:26" x14ac:dyDescent="0.45">
      <c r="C369" s="87"/>
      <c r="D369" s="96"/>
      <c r="E369" s="96"/>
      <c r="F369" s="96"/>
      <c r="G369" s="97"/>
      <c r="H369" s="96"/>
      <c r="I369" s="96"/>
      <c r="J369" s="96"/>
      <c r="K369" s="96"/>
      <c r="L369" s="98"/>
      <c r="M369" s="131"/>
      <c r="N369" s="131"/>
      <c r="O369" s="97"/>
      <c r="P369" s="96"/>
      <c r="Z369" s="87"/>
    </row>
    <row r="370" spans="3:26" x14ac:dyDescent="0.45">
      <c r="C370" s="87"/>
      <c r="D370" s="96"/>
      <c r="E370" s="96"/>
      <c r="F370" s="96"/>
      <c r="G370" s="97"/>
      <c r="H370" s="96"/>
      <c r="I370" s="96"/>
      <c r="J370" s="96"/>
      <c r="K370" s="96"/>
      <c r="L370" s="98"/>
      <c r="M370" s="131"/>
      <c r="N370" s="131"/>
      <c r="O370" s="97"/>
      <c r="P370" s="96"/>
      <c r="Z370" s="87"/>
    </row>
    <row r="371" spans="3:26" x14ac:dyDescent="0.45">
      <c r="C371" s="87"/>
      <c r="D371" s="96"/>
      <c r="E371" s="96"/>
      <c r="F371" s="96"/>
      <c r="G371" s="97"/>
      <c r="H371" s="96"/>
      <c r="I371" s="96"/>
      <c r="J371" s="96"/>
      <c r="K371" s="96"/>
      <c r="L371" s="98"/>
      <c r="M371" s="131"/>
      <c r="N371" s="131"/>
      <c r="O371" s="97"/>
      <c r="P371" s="96"/>
      <c r="Z371" s="87"/>
    </row>
    <row r="372" spans="3:26" x14ac:dyDescent="0.45">
      <c r="C372" s="87"/>
      <c r="D372" s="96"/>
      <c r="E372" s="96"/>
      <c r="F372" s="96"/>
      <c r="G372" s="97"/>
      <c r="H372" s="96"/>
      <c r="I372" s="96"/>
      <c r="J372" s="96"/>
      <c r="K372" s="96"/>
      <c r="L372" s="98"/>
      <c r="M372" s="131"/>
      <c r="N372" s="131"/>
      <c r="O372" s="97"/>
      <c r="P372" s="96"/>
      <c r="Z372" s="87"/>
    </row>
    <row r="373" spans="3:26" x14ac:dyDescent="0.45">
      <c r="C373" s="87"/>
      <c r="D373" s="96"/>
      <c r="E373" s="96"/>
      <c r="F373" s="96"/>
      <c r="G373" s="97"/>
      <c r="H373" s="96"/>
      <c r="I373" s="96"/>
      <c r="J373" s="96"/>
      <c r="K373" s="96"/>
      <c r="L373" s="98"/>
      <c r="M373" s="131"/>
      <c r="N373" s="131"/>
      <c r="O373" s="97"/>
      <c r="P373" s="96"/>
      <c r="Z373" s="87"/>
    </row>
    <row r="374" spans="3:26" x14ac:dyDescent="0.45">
      <c r="C374" s="87"/>
      <c r="D374" s="96"/>
      <c r="E374" s="96"/>
      <c r="F374" s="96"/>
      <c r="G374" s="97"/>
      <c r="H374" s="96"/>
      <c r="I374" s="96"/>
      <c r="J374" s="96"/>
      <c r="K374" s="96"/>
      <c r="L374" s="98"/>
      <c r="M374" s="131"/>
      <c r="N374" s="131"/>
      <c r="O374" s="97"/>
      <c r="P374" s="96"/>
      <c r="Z374" s="87"/>
    </row>
    <row r="375" spans="3:26" x14ac:dyDescent="0.45">
      <c r="C375" s="87"/>
      <c r="D375" s="96"/>
      <c r="E375" s="96"/>
      <c r="F375" s="96"/>
      <c r="G375" s="97"/>
      <c r="H375" s="96"/>
      <c r="I375" s="96"/>
      <c r="J375" s="96"/>
      <c r="K375" s="96"/>
      <c r="L375" s="98"/>
      <c r="M375" s="131"/>
      <c r="N375" s="131"/>
      <c r="O375" s="97"/>
      <c r="P375" s="96"/>
      <c r="Z375" s="87"/>
    </row>
    <row r="376" spans="3:26" x14ac:dyDescent="0.45">
      <c r="C376" s="87"/>
      <c r="D376" s="96"/>
      <c r="E376" s="96"/>
      <c r="F376" s="96"/>
      <c r="G376" s="97"/>
      <c r="H376" s="96"/>
      <c r="I376" s="96"/>
      <c r="J376" s="96"/>
      <c r="K376" s="96"/>
      <c r="L376" s="98"/>
      <c r="M376" s="131"/>
      <c r="N376" s="131"/>
      <c r="O376" s="97"/>
      <c r="P376" s="96"/>
      <c r="Z376" s="87"/>
    </row>
    <row r="377" spans="3:26" x14ac:dyDescent="0.45">
      <c r="C377" s="87"/>
      <c r="D377" s="96"/>
      <c r="E377" s="96"/>
      <c r="F377" s="96"/>
      <c r="G377" s="97"/>
      <c r="H377" s="96"/>
      <c r="I377" s="96"/>
      <c r="J377" s="96"/>
      <c r="K377" s="96"/>
      <c r="L377" s="98"/>
      <c r="M377" s="131"/>
      <c r="N377" s="131"/>
      <c r="O377" s="97"/>
      <c r="P377" s="96"/>
      <c r="Z377" s="87"/>
    </row>
    <row r="378" spans="3:26" x14ac:dyDescent="0.45">
      <c r="C378" s="87"/>
      <c r="D378" s="96"/>
      <c r="E378" s="96"/>
      <c r="F378" s="96"/>
      <c r="G378" s="97"/>
      <c r="H378" s="96"/>
      <c r="I378" s="96"/>
      <c r="J378" s="96"/>
      <c r="K378" s="96"/>
      <c r="L378" s="98"/>
      <c r="M378" s="131"/>
      <c r="N378" s="131"/>
      <c r="O378" s="97"/>
      <c r="P378" s="96"/>
      <c r="Z378" s="87"/>
    </row>
    <row r="379" spans="3:26" x14ac:dyDescent="0.45">
      <c r="C379" s="87"/>
      <c r="D379" s="96"/>
      <c r="E379" s="96"/>
      <c r="F379" s="96"/>
      <c r="G379" s="97"/>
      <c r="H379" s="96"/>
      <c r="I379" s="96"/>
      <c r="J379" s="96"/>
      <c r="K379" s="96"/>
      <c r="L379" s="98"/>
      <c r="M379" s="131"/>
      <c r="N379" s="131"/>
      <c r="O379" s="97"/>
      <c r="P379" s="96"/>
      <c r="Z379" s="87"/>
    </row>
    <row r="380" spans="3:26" x14ac:dyDescent="0.45">
      <c r="C380" s="87"/>
      <c r="D380" s="96"/>
      <c r="E380" s="96"/>
      <c r="F380" s="96"/>
      <c r="G380" s="97"/>
      <c r="H380" s="96"/>
      <c r="I380" s="96"/>
      <c r="J380" s="96"/>
      <c r="K380" s="96"/>
      <c r="L380" s="98"/>
      <c r="M380" s="131"/>
      <c r="N380" s="131"/>
      <c r="O380" s="97"/>
      <c r="P380" s="96"/>
      <c r="Z380" s="87"/>
    </row>
    <row r="381" spans="3:26" x14ac:dyDescent="0.45">
      <c r="C381" s="87"/>
      <c r="D381" s="96"/>
      <c r="E381" s="96"/>
      <c r="F381" s="96"/>
      <c r="G381" s="97"/>
      <c r="H381" s="96"/>
      <c r="I381" s="96"/>
      <c r="J381" s="96"/>
      <c r="K381" s="96"/>
      <c r="L381" s="98"/>
      <c r="M381" s="131"/>
      <c r="N381" s="131"/>
      <c r="O381" s="97"/>
      <c r="P381" s="96"/>
      <c r="Z381" s="87"/>
    </row>
    <row r="382" spans="3:26" x14ac:dyDescent="0.45">
      <c r="C382" s="87"/>
      <c r="D382" s="96"/>
      <c r="E382" s="96"/>
      <c r="F382" s="96"/>
      <c r="G382" s="97"/>
      <c r="H382" s="96"/>
      <c r="I382" s="96"/>
      <c r="J382" s="96"/>
      <c r="K382" s="96"/>
      <c r="L382" s="98"/>
      <c r="M382" s="131"/>
      <c r="N382" s="131"/>
      <c r="O382" s="97"/>
      <c r="P382" s="96"/>
      <c r="Z382" s="87"/>
    </row>
    <row r="383" spans="3:26" x14ac:dyDescent="0.45">
      <c r="C383" s="87"/>
      <c r="D383" s="96"/>
      <c r="E383" s="96"/>
      <c r="F383" s="96"/>
      <c r="G383" s="97"/>
      <c r="H383" s="96"/>
      <c r="I383" s="96"/>
      <c r="J383" s="96"/>
      <c r="K383" s="96"/>
      <c r="L383" s="98"/>
      <c r="M383" s="131"/>
      <c r="N383" s="131"/>
      <c r="O383" s="97"/>
      <c r="P383" s="96"/>
      <c r="Z383" s="87"/>
    </row>
    <row r="384" spans="3:26" x14ac:dyDescent="0.45">
      <c r="C384" s="87"/>
      <c r="D384" s="96"/>
      <c r="E384" s="96"/>
      <c r="F384" s="96"/>
      <c r="G384" s="97"/>
      <c r="H384" s="96"/>
      <c r="I384" s="96"/>
      <c r="J384" s="96"/>
      <c r="K384" s="96"/>
      <c r="L384" s="98"/>
      <c r="M384" s="131"/>
      <c r="N384" s="131"/>
      <c r="O384" s="97"/>
      <c r="P384" s="96"/>
      <c r="Z384" s="87"/>
    </row>
    <row r="385" spans="3:26" x14ac:dyDescent="0.45">
      <c r="C385" s="87"/>
      <c r="D385" s="96"/>
      <c r="E385" s="96"/>
      <c r="F385" s="96"/>
      <c r="G385" s="97"/>
      <c r="H385" s="96"/>
      <c r="I385" s="96"/>
      <c r="J385" s="96"/>
      <c r="K385" s="96"/>
      <c r="L385" s="98"/>
      <c r="M385" s="131"/>
      <c r="N385" s="131"/>
      <c r="O385" s="97"/>
      <c r="P385" s="96"/>
      <c r="Z385" s="87"/>
    </row>
    <row r="386" spans="3:26" x14ac:dyDescent="0.45">
      <c r="C386" s="87"/>
      <c r="D386" s="96"/>
      <c r="E386" s="96"/>
      <c r="F386" s="96"/>
      <c r="G386" s="97"/>
      <c r="H386" s="96"/>
      <c r="I386" s="96"/>
      <c r="J386" s="96"/>
      <c r="K386" s="96"/>
      <c r="L386" s="98"/>
      <c r="M386" s="131"/>
      <c r="N386" s="131"/>
      <c r="O386" s="97"/>
      <c r="P386" s="96"/>
      <c r="Z386" s="87"/>
    </row>
    <row r="387" spans="3:26" x14ac:dyDescent="0.45">
      <c r="C387" s="87"/>
      <c r="D387" s="96"/>
      <c r="E387" s="96"/>
      <c r="F387" s="96"/>
      <c r="G387" s="97"/>
      <c r="H387" s="96"/>
      <c r="I387" s="96"/>
      <c r="J387" s="96"/>
      <c r="K387" s="96"/>
      <c r="L387" s="98"/>
      <c r="M387" s="131"/>
      <c r="N387" s="131"/>
      <c r="O387" s="97"/>
      <c r="P387" s="96"/>
      <c r="Z387" s="87"/>
    </row>
    <row r="388" spans="3:26" x14ac:dyDescent="0.45">
      <c r="C388" s="87"/>
      <c r="D388" s="96"/>
      <c r="E388" s="96"/>
      <c r="F388" s="96"/>
      <c r="G388" s="97"/>
      <c r="H388" s="96"/>
      <c r="I388" s="96"/>
      <c r="J388" s="96"/>
      <c r="K388" s="96"/>
      <c r="L388" s="98"/>
      <c r="M388" s="131"/>
      <c r="N388" s="131"/>
      <c r="O388" s="97"/>
      <c r="P388" s="96"/>
      <c r="Z388" s="87"/>
    </row>
    <row r="389" spans="3:26" x14ac:dyDescent="0.45">
      <c r="C389" s="87"/>
      <c r="D389" s="96"/>
      <c r="E389" s="96"/>
      <c r="F389" s="96"/>
      <c r="G389" s="97"/>
      <c r="H389" s="96"/>
      <c r="I389" s="96"/>
      <c r="J389" s="96"/>
      <c r="K389" s="96"/>
      <c r="L389" s="98"/>
      <c r="M389" s="131"/>
      <c r="N389" s="131"/>
      <c r="O389" s="97"/>
      <c r="P389" s="96"/>
      <c r="Z389" s="87"/>
    </row>
    <row r="390" spans="3:26" x14ac:dyDescent="0.45">
      <c r="C390" s="87"/>
      <c r="D390" s="96"/>
      <c r="E390" s="96"/>
      <c r="F390" s="96"/>
      <c r="G390" s="97"/>
      <c r="H390" s="96"/>
      <c r="I390" s="96"/>
      <c r="J390" s="96"/>
      <c r="K390" s="96"/>
      <c r="L390" s="98"/>
      <c r="M390" s="131"/>
      <c r="N390" s="131"/>
      <c r="O390" s="97"/>
      <c r="P390" s="96"/>
      <c r="Z390" s="87"/>
    </row>
    <row r="391" spans="3:26" x14ac:dyDescent="0.45">
      <c r="C391" s="87"/>
      <c r="D391" s="96"/>
      <c r="E391" s="96"/>
      <c r="F391" s="96"/>
      <c r="G391" s="97"/>
      <c r="H391" s="96"/>
      <c r="I391" s="96"/>
      <c r="J391" s="96"/>
      <c r="K391" s="96"/>
      <c r="L391" s="98"/>
      <c r="M391" s="131"/>
      <c r="N391" s="131"/>
      <c r="O391" s="97"/>
      <c r="P391" s="96"/>
      <c r="Z391" s="87"/>
    </row>
    <row r="392" spans="3:26" x14ac:dyDescent="0.45">
      <c r="C392" s="87"/>
      <c r="D392" s="96"/>
      <c r="E392" s="96"/>
      <c r="F392" s="96"/>
      <c r="G392" s="97"/>
      <c r="H392" s="96"/>
      <c r="I392" s="96"/>
      <c r="J392" s="96"/>
      <c r="K392" s="96"/>
      <c r="L392" s="98"/>
      <c r="M392" s="131"/>
      <c r="N392" s="131"/>
      <c r="O392" s="97"/>
      <c r="P392" s="96"/>
      <c r="Z392" s="87"/>
    </row>
    <row r="393" spans="3:26" x14ac:dyDescent="0.45">
      <c r="C393" s="87"/>
      <c r="D393" s="96"/>
      <c r="E393" s="96"/>
      <c r="F393" s="96"/>
      <c r="G393" s="97"/>
      <c r="H393" s="96"/>
      <c r="I393" s="96"/>
      <c r="J393" s="96"/>
      <c r="K393" s="96"/>
      <c r="L393" s="98"/>
      <c r="M393" s="131"/>
      <c r="N393" s="131"/>
      <c r="O393" s="97"/>
      <c r="P393" s="96"/>
      <c r="Z393" s="87"/>
    </row>
    <row r="394" spans="3:26" x14ac:dyDescent="0.45">
      <c r="C394" s="87"/>
      <c r="D394" s="96"/>
      <c r="E394" s="96"/>
      <c r="F394" s="96"/>
      <c r="G394" s="97"/>
      <c r="H394" s="96"/>
      <c r="I394" s="96"/>
      <c r="J394" s="96"/>
      <c r="K394" s="96"/>
      <c r="L394" s="98"/>
      <c r="M394" s="131"/>
      <c r="N394" s="131"/>
      <c r="O394" s="97"/>
      <c r="P394" s="96"/>
      <c r="Z394" s="87"/>
    </row>
    <row r="395" spans="3:26" x14ac:dyDescent="0.45">
      <c r="C395" s="87"/>
      <c r="D395" s="96"/>
      <c r="E395" s="96"/>
      <c r="F395" s="96"/>
      <c r="G395" s="97"/>
      <c r="H395" s="96"/>
      <c r="I395" s="96"/>
      <c r="J395" s="96"/>
      <c r="K395" s="96"/>
      <c r="L395" s="98"/>
      <c r="M395" s="131"/>
      <c r="N395" s="131"/>
      <c r="O395" s="97"/>
      <c r="P395" s="96"/>
      <c r="Z395" s="87"/>
    </row>
    <row r="396" spans="3:26" x14ac:dyDescent="0.45">
      <c r="C396" s="87"/>
      <c r="D396" s="96"/>
      <c r="E396" s="96"/>
      <c r="F396" s="96"/>
      <c r="G396" s="97"/>
      <c r="H396" s="96"/>
      <c r="I396" s="96"/>
      <c r="J396" s="96"/>
      <c r="K396" s="96"/>
      <c r="L396" s="98"/>
      <c r="M396" s="131"/>
      <c r="N396" s="131"/>
      <c r="O396" s="97"/>
      <c r="P396" s="96"/>
      <c r="Z396" s="87"/>
    </row>
    <row r="397" spans="3:26" x14ac:dyDescent="0.45">
      <c r="C397" s="87"/>
      <c r="D397" s="96"/>
      <c r="E397" s="96"/>
      <c r="F397" s="96"/>
      <c r="G397" s="97"/>
      <c r="H397" s="96"/>
      <c r="I397" s="96"/>
      <c r="J397" s="96"/>
      <c r="K397" s="96"/>
      <c r="L397" s="98"/>
      <c r="M397" s="131"/>
      <c r="N397" s="131"/>
      <c r="O397" s="97"/>
      <c r="P397" s="96"/>
      <c r="Z397" s="87"/>
    </row>
    <row r="398" spans="3:26" x14ac:dyDescent="0.45">
      <c r="C398" s="87"/>
      <c r="D398" s="96"/>
      <c r="E398" s="96"/>
      <c r="F398" s="96"/>
      <c r="G398" s="97"/>
      <c r="H398" s="96"/>
      <c r="I398" s="96"/>
      <c r="J398" s="96"/>
      <c r="K398" s="96"/>
      <c r="L398" s="98"/>
      <c r="M398" s="131"/>
      <c r="N398" s="131"/>
      <c r="O398" s="97"/>
      <c r="P398" s="96"/>
      <c r="Z398" s="87"/>
    </row>
    <row r="399" spans="3:26" x14ac:dyDescent="0.45">
      <c r="C399" s="87"/>
      <c r="D399" s="96"/>
      <c r="E399" s="96"/>
      <c r="F399" s="96"/>
      <c r="G399" s="97"/>
      <c r="H399" s="96"/>
      <c r="I399" s="96"/>
      <c r="J399" s="96"/>
      <c r="K399" s="96"/>
      <c r="L399" s="98"/>
      <c r="M399" s="131"/>
      <c r="N399" s="131"/>
      <c r="O399" s="97"/>
      <c r="P399" s="96"/>
      <c r="Z399" s="87"/>
    </row>
    <row r="400" spans="3:26" x14ac:dyDescent="0.45">
      <c r="C400" s="87"/>
      <c r="D400" s="96"/>
      <c r="E400" s="96"/>
      <c r="F400" s="96"/>
      <c r="G400" s="97"/>
      <c r="H400" s="96"/>
      <c r="I400" s="96"/>
      <c r="J400" s="96"/>
      <c r="K400" s="96"/>
      <c r="L400" s="98"/>
      <c r="M400" s="131"/>
      <c r="N400" s="131"/>
      <c r="O400" s="97"/>
      <c r="P400" s="96"/>
      <c r="Z400" s="87"/>
    </row>
    <row r="401" spans="3:26" x14ac:dyDescent="0.45">
      <c r="C401" s="87"/>
      <c r="D401" s="96"/>
      <c r="E401" s="96"/>
      <c r="F401" s="96"/>
      <c r="G401" s="97"/>
      <c r="H401" s="96"/>
      <c r="I401" s="96"/>
      <c r="J401" s="96"/>
      <c r="K401" s="96"/>
      <c r="L401" s="98"/>
      <c r="M401" s="131"/>
      <c r="N401" s="131"/>
      <c r="O401" s="97"/>
      <c r="P401" s="96"/>
      <c r="Z401" s="87"/>
    </row>
    <row r="402" spans="3:26" x14ac:dyDescent="0.45">
      <c r="C402" s="87"/>
      <c r="D402" s="96"/>
      <c r="E402" s="96"/>
      <c r="F402" s="96"/>
      <c r="G402" s="97"/>
      <c r="H402" s="96"/>
      <c r="I402" s="96"/>
      <c r="J402" s="96"/>
      <c r="K402" s="96"/>
      <c r="L402" s="98"/>
      <c r="M402" s="131"/>
      <c r="N402" s="131"/>
      <c r="O402" s="97"/>
      <c r="P402" s="96"/>
      <c r="Z402" s="87"/>
    </row>
    <row r="403" spans="3:26" x14ac:dyDescent="0.45">
      <c r="C403" s="87"/>
      <c r="D403" s="96"/>
      <c r="E403" s="96"/>
      <c r="F403" s="96"/>
      <c r="G403" s="97"/>
      <c r="H403" s="96"/>
      <c r="I403" s="96"/>
      <c r="J403" s="96"/>
      <c r="K403" s="96"/>
      <c r="L403" s="98"/>
      <c r="M403" s="131"/>
      <c r="N403" s="131"/>
      <c r="O403" s="97"/>
      <c r="P403" s="96"/>
      <c r="Z403" s="87"/>
    </row>
    <row r="404" spans="3:26" x14ac:dyDescent="0.45">
      <c r="C404" s="87"/>
      <c r="D404" s="96"/>
      <c r="E404" s="96"/>
      <c r="F404" s="96"/>
      <c r="G404" s="97"/>
      <c r="H404" s="96"/>
      <c r="I404" s="96"/>
      <c r="J404" s="96"/>
      <c r="K404" s="96"/>
      <c r="L404" s="98"/>
      <c r="M404" s="131"/>
      <c r="N404" s="131"/>
      <c r="O404" s="97"/>
      <c r="P404" s="96"/>
      <c r="Z404" s="87"/>
    </row>
    <row r="405" spans="3:26" x14ac:dyDescent="0.45">
      <c r="C405" s="87"/>
      <c r="D405" s="96"/>
      <c r="E405" s="96"/>
      <c r="F405" s="96"/>
      <c r="G405" s="97"/>
      <c r="H405" s="96"/>
      <c r="I405" s="96"/>
      <c r="J405" s="96"/>
      <c r="K405" s="96"/>
      <c r="L405" s="98"/>
      <c r="M405" s="131"/>
      <c r="N405" s="131"/>
      <c r="O405" s="97"/>
      <c r="P405" s="96"/>
      <c r="Z405" s="87"/>
    </row>
    <row r="406" spans="3:26" x14ac:dyDescent="0.45">
      <c r="C406" s="87"/>
      <c r="D406" s="96"/>
      <c r="E406" s="96"/>
      <c r="F406" s="96"/>
      <c r="G406" s="97"/>
      <c r="H406" s="96"/>
      <c r="I406" s="96"/>
      <c r="J406" s="96"/>
      <c r="K406" s="96"/>
      <c r="L406" s="98"/>
      <c r="M406" s="131"/>
      <c r="N406" s="131"/>
      <c r="O406" s="97"/>
      <c r="P406" s="96"/>
      <c r="Z406" s="87"/>
    </row>
    <row r="407" spans="3:26" x14ac:dyDescent="0.45">
      <c r="C407" s="87"/>
      <c r="D407" s="96"/>
      <c r="E407" s="96"/>
      <c r="F407" s="96"/>
      <c r="G407" s="97"/>
      <c r="H407" s="96"/>
      <c r="I407" s="96"/>
      <c r="J407" s="96"/>
      <c r="K407" s="96"/>
      <c r="L407" s="98"/>
      <c r="M407" s="131"/>
      <c r="N407" s="131"/>
      <c r="O407" s="97"/>
      <c r="P407" s="96"/>
      <c r="Z407" s="87"/>
    </row>
    <row r="408" spans="3:26" x14ac:dyDescent="0.45">
      <c r="C408" s="87"/>
      <c r="D408" s="96"/>
      <c r="E408" s="96"/>
      <c r="F408" s="96"/>
      <c r="G408" s="97"/>
      <c r="H408" s="96"/>
      <c r="I408" s="96"/>
      <c r="J408" s="96"/>
      <c r="K408" s="96"/>
      <c r="L408" s="98"/>
      <c r="M408" s="131"/>
      <c r="N408" s="131"/>
      <c r="O408" s="97"/>
      <c r="P408" s="96"/>
      <c r="Z408" s="87"/>
    </row>
    <row r="409" spans="3:26" x14ac:dyDescent="0.45">
      <c r="C409" s="87"/>
      <c r="D409" s="96"/>
      <c r="E409" s="96"/>
      <c r="F409" s="96"/>
      <c r="G409" s="97"/>
      <c r="H409" s="96"/>
      <c r="I409" s="96"/>
      <c r="J409" s="96"/>
      <c r="K409" s="96"/>
      <c r="L409" s="98"/>
      <c r="M409" s="131"/>
      <c r="N409" s="131"/>
      <c r="O409" s="97"/>
      <c r="P409" s="96"/>
      <c r="Z409" s="87"/>
    </row>
    <row r="410" spans="3:26" x14ac:dyDescent="0.45">
      <c r="C410" s="87"/>
      <c r="D410" s="96"/>
      <c r="E410" s="96"/>
      <c r="F410" s="96"/>
      <c r="G410" s="97"/>
      <c r="H410" s="96"/>
      <c r="I410" s="96"/>
      <c r="J410" s="96"/>
      <c r="K410" s="96"/>
      <c r="L410" s="98"/>
      <c r="M410" s="131"/>
      <c r="N410" s="131"/>
      <c r="O410" s="97"/>
      <c r="P410" s="96"/>
      <c r="Z410" s="87"/>
    </row>
    <row r="411" spans="3:26" x14ac:dyDescent="0.45">
      <c r="C411" s="87"/>
      <c r="D411" s="96"/>
      <c r="E411" s="96"/>
      <c r="F411" s="96"/>
      <c r="G411" s="97"/>
      <c r="H411" s="96"/>
      <c r="I411" s="96"/>
      <c r="J411" s="96"/>
      <c r="K411" s="96"/>
      <c r="L411" s="98"/>
      <c r="M411" s="131"/>
      <c r="N411" s="131"/>
      <c r="O411" s="97"/>
      <c r="P411" s="96"/>
      <c r="Z411" s="87"/>
    </row>
    <row r="412" spans="3:26" x14ac:dyDescent="0.45">
      <c r="C412" s="87"/>
      <c r="D412" s="96"/>
      <c r="E412" s="96"/>
      <c r="F412" s="96"/>
      <c r="G412" s="97"/>
      <c r="H412" s="96"/>
      <c r="I412" s="96"/>
      <c r="J412" s="96"/>
      <c r="K412" s="96"/>
      <c r="L412" s="98"/>
      <c r="M412" s="131"/>
      <c r="N412" s="131"/>
      <c r="O412" s="97"/>
      <c r="P412" s="96"/>
      <c r="Z412" s="87"/>
    </row>
    <row r="413" spans="3:26" x14ac:dyDescent="0.45">
      <c r="C413" s="87"/>
      <c r="D413" s="96"/>
      <c r="E413" s="96"/>
      <c r="F413" s="96"/>
      <c r="G413" s="97"/>
      <c r="H413" s="96"/>
      <c r="I413" s="96"/>
      <c r="J413" s="96"/>
      <c r="K413" s="96"/>
      <c r="L413" s="98"/>
      <c r="M413" s="131"/>
      <c r="N413" s="131"/>
      <c r="O413" s="97"/>
      <c r="P413" s="96"/>
      <c r="Z413" s="87"/>
    </row>
    <row r="414" spans="3:26" x14ac:dyDescent="0.45">
      <c r="C414" s="87"/>
      <c r="D414" s="96"/>
      <c r="E414" s="96"/>
      <c r="F414" s="96"/>
      <c r="G414" s="97"/>
      <c r="H414" s="96"/>
      <c r="I414" s="96"/>
      <c r="J414" s="96"/>
      <c r="K414" s="96"/>
      <c r="L414" s="98"/>
      <c r="M414" s="131"/>
      <c r="N414" s="131"/>
      <c r="O414" s="97"/>
      <c r="P414" s="96"/>
      <c r="Z414" s="87"/>
    </row>
    <row r="415" spans="3:26" x14ac:dyDescent="0.45">
      <c r="C415" s="87"/>
      <c r="D415" s="96"/>
      <c r="E415" s="96"/>
      <c r="F415" s="96"/>
      <c r="G415" s="97"/>
      <c r="H415" s="96"/>
      <c r="I415" s="96"/>
      <c r="J415" s="96"/>
      <c r="K415" s="96"/>
      <c r="L415" s="98"/>
      <c r="M415" s="131"/>
      <c r="N415" s="131"/>
      <c r="O415" s="97"/>
      <c r="P415" s="96"/>
      <c r="Z415" s="87"/>
    </row>
    <row r="416" spans="3:26" x14ac:dyDescent="0.45">
      <c r="C416" s="87"/>
      <c r="D416" s="96"/>
      <c r="E416" s="96"/>
      <c r="F416" s="96"/>
      <c r="G416" s="97"/>
      <c r="H416" s="96"/>
      <c r="I416" s="96"/>
      <c r="J416" s="96"/>
      <c r="K416" s="96"/>
      <c r="L416" s="98"/>
      <c r="M416" s="131"/>
      <c r="N416" s="131"/>
      <c r="O416" s="97"/>
      <c r="P416" s="96"/>
      <c r="Z416" s="87"/>
    </row>
    <row r="417" spans="3:26" x14ac:dyDescent="0.45">
      <c r="C417" s="87"/>
      <c r="D417" s="96"/>
      <c r="E417" s="96"/>
      <c r="F417" s="96"/>
      <c r="G417" s="97"/>
      <c r="H417" s="96"/>
      <c r="I417" s="96"/>
      <c r="J417" s="96"/>
      <c r="K417" s="96"/>
      <c r="L417" s="98"/>
      <c r="M417" s="131"/>
      <c r="N417" s="131"/>
      <c r="O417" s="97"/>
      <c r="P417" s="96"/>
      <c r="Z417" s="87"/>
    </row>
    <row r="418" spans="3:26" x14ac:dyDescent="0.45">
      <c r="C418" s="87"/>
      <c r="D418" s="96"/>
      <c r="E418" s="96"/>
      <c r="F418" s="96"/>
      <c r="G418" s="97"/>
      <c r="H418" s="96"/>
      <c r="I418" s="96"/>
      <c r="J418" s="96"/>
      <c r="K418" s="96"/>
      <c r="L418" s="98"/>
      <c r="M418" s="131"/>
      <c r="N418" s="131"/>
      <c r="O418" s="97"/>
      <c r="P418" s="96"/>
      <c r="Z418" s="87"/>
    </row>
    <row r="419" spans="3:26" x14ac:dyDescent="0.45">
      <c r="C419" s="87"/>
      <c r="D419" s="96"/>
      <c r="E419" s="96"/>
      <c r="F419" s="96"/>
      <c r="G419" s="97"/>
      <c r="H419" s="96"/>
      <c r="I419" s="96"/>
      <c r="J419" s="96"/>
      <c r="K419" s="96"/>
      <c r="L419" s="98"/>
      <c r="M419" s="131"/>
      <c r="N419" s="131"/>
      <c r="O419" s="97"/>
      <c r="P419" s="96"/>
      <c r="Z419" s="87"/>
    </row>
    <row r="420" spans="3:26" x14ac:dyDescent="0.45">
      <c r="C420" s="87"/>
      <c r="D420" s="96"/>
      <c r="E420" s="96"/>
      <c r="F420" s="96"/>
      <c r="G420" s="97"/>
      <c r="H420" s="96"/>
      <c r="I420" s="96"/>
      <c r="J420" s="96"/>
      <c r="K420" s="96"/>
      <c r="L420" s="98"/>
      <c r="M420" s="131"/>
      <c r="N420" s="131"/>
      <c r="O420" s="97"/>
      <c r="P420" s="96"/>
      <c r="Z420" s="87"/>
    </row>
    <row r="421" spans="3:26" x14ac:dyDescent="0.45">
      <c r="C421" s="87"/>
      <c r="D421" s="96"/>
      <c r="E421" s="96"/>
      <c r="F421" s="96"/>
      <c r="G421" s="97"/>
      <c r="H421" s="96"/>
      <c r="I421" s="96"/>
      <c r="J421" s="96"/>
      <c r="K421" s="96"/>
      <c r="L421" s="98"/>
      <c r="M421" s="131"/>
      <c r="N421" s="131"/>
      <c r="O421" s="97"/>
      <c r="P421" s="96"/>
      <c r="Z421" s="87"/>
    </row>
    <row r="422" spans="3:26" x14ac:dyDescent="0.45">
      <c r="C422" s="87"/>
      <c r="D422" s="96"/>
      <c r="E422" s="96"/>
      <c r="F422" s="96"/>
      <c r="G422" s="97"/>
      <c r="H422" s="96"/>
      <c r="I422" s="96"/>
      <c r="J422" s="96"/>
      <c r="K422" s="96"/>
      <c r="L422" s="98"/>
      <c r="M422" s="131"/>
      <c r="N422" s="131"/>
      <c r="O422" s="97"/>
      <c r="P422" s="96"/>
      <c r="Z422" s="87"/>
    </row>
    <row r="423" spans="3:26" x14ac:dyDescent="0.45">
      <c r="C423" s="87"/>
      <c r="D423" s="96"/>
      <c r="E423" s="96"/>
      <c r="F423" s="96"/>
      <c r="G423" s="97"/>
      <c r="H423" s="96"/>
      <c r="I423" s="96"/>
      <c r="J423" s="96"/>
      <c r="K423" s="96"/>
      <c r="L423" s="98"/>
      <c r="M423" s="131"/>
      <c r="N423" s="131"/>
      <c r="O423" s="97"/>
      <c r="P423" s="96"/>
      <c r="Z423" s="87"/>
    </row>
    <row r="424" spans="3:26" x14ac:dyDescent="0.45">
      <c r="C424" s="87"/>
      <c r="D424" s="96"/>
      <c r="E424" s="96"/>
      <c r="F424" s="96"/>
      <c r="G424" s="97"/>
      <c r="H424" s="96"/>
      <c r="I424" s="96"/>
      <c r="J424" s="96"/>
      <c r="K424" s="96"/>
      <c r="L424" s="98"/>
      <c r="M424" s="131"/>
      <c r="N424" s="131"/>
      <c r="O424" s="97"/>
      <c r="P424" s="96"/>
      <c r="Z424" s="87"/>
    </row>
    <row r="425" spans="3:26" x14ac:dyDescent="0.45">
      <c r="C425" s="87"/>
      <c r="D425" s="96"/>
      <c r="E425" s="96"/>
      <c r="F425" s="96"/>
      <c r="G425" s="97"/>
      <c r="H425" s="96"/>
      <c r="I425" s="96"/>
      <c r="J425" s="96"/>
      <c r="K425" s="96"/>
      <c r="L425" s="98"/>
      <c r="M425" s="131"/>
      <c r="N425" s="131"/>
      <c r="O425" s="97"/>
      <c r="P425" s="96"/>
      <c r="Z425" s="87"/>
    </row>
    <row r="426" spans="3:26" x14ac:dyDescent="0.45">
      <c r="C426" s="87"/>
      <c r="D426" s="96"/>
      <c r="E426" s="96"/>
      <c r="F426" s="96"/>
      <c r="G426" s="97"/>
      <c r="H426" s="96"/>
      <c r="I426" s="96"/>
      <c r="J426" s="96"/>
      <c r="K426" s="96"/>
      <c r="L426" s="98"/>
      <c r="M426" s="131"/>
      <c r="N426" s="131"/>
      <c r="O426" s="97"/>
      <c r="P426" s="96"/>
      <c r="Z426" s="87"/>
    </row>
    <row r="427" spans="3:26" x14ac:dyDescent="0.45">
      <c r="C427" s="87"/>
      <c r="D427" s="96"/>
      <c r="E427" s="96"/>
      <c r="F427" s="96"/>
      <c r="G427" s="97"/>
      <c r="H427" s="96"/>
      <c r="I427" s="96"/>
      <c r="J427" s="96"/>
      <c r="K427" s="96"/>
      <c r="L427" s="98"/>
      <c r="M427" s="131"/>
      <c r="N427" s="131"/>
      <c r="O427" s="97"/>
      <c r="P427" s="96"/>
      <c r="Z427" s="87"/>
    </row>
    <row r="428" spans="3:26" x14ac:dyDescent="0.45">
      <c r="C428" s="87"/>
      <c r="D428" s="96"/>
      <c r="E428" s="96"/>
      <c r="F428" s="96"/>
      <c r="G428" s="97"/>
      <c r="H428" s="96"/>
      <c r="I428" s="96"/>
      <c r="J428" s="96"/>
      <c r="K428" s="96"/>
      <c r="L428" s="98"/>
      <c r="M428" s="131"/>
      <c r="N428" s="131"/>
      <c r="O428" s="97"/>
      <c r="P428" s="96"/>
      <c r="Z428" s="87"/>
    </row>
    <row r="429" spans="3:26" x14ac:dyDescent="0.45">
      <c r="C429" s="87"/>
      <c r="D429" s="96"/>
      <c r="E429" s="96"/>
      <c r="F429" s="96"/>
      <c r="G429" s="97"/>
      <c r="H429" s="96"/>
      <c r="I429" s="96"/>
      <c r="J429" s="96"/>
      <c r="K429" s="96"/>
      <c r="L429" s="98"/>
      <c r="M429" s="131"/>
      <c r="N429" s="131"/>
      <c r="O429" s="97"/>
      <c r="P429" s="96"/>
      <c r="Z429" s="87"/>
    </row>
    <row r="430" spans="3:26" x14ac:dyDescent="0.45">
      <c r="C430" s="87"/>
      <c r="D430" s="96"/>
      <c r="E430" s="96"/>
      <c r="F430" s="96"/>
      <c r="G430" s="97"/>
      <c r="H430" s="96"/>
      <c r="I430" s="96"/>
      <c r="J430" s="96"/>
      <c r="K430" s="96"/>
      <c r="L430" s="98"/>
      <c r="M430" s="131"/>
      <c r="N430" s="131"/>
      <c r="O430" s="97"/>
      <c r="P430" s="96"/>
      <c r="Z430" s="87"/>
    </row>
    <row r="431" spans="3:26" x14ac:dyDescent="0.45">
      <c r="C431" s="87"/>
      <c r="D431" s="96"/>
      <c r="E431" s="96"/>
      <c r="F431" s="96"/>
      <c r="G431" s="97"/>
      <c r="H431" s="96"/>
      <c r="I431" s="96"/>
      <c r="J431" s="96"/>
      <c r="K431" s="96"/>
      <c r="L431" s="98"/>
      <c r="M431" s="131"/>
      <c r="N431" s="131"/>
      <c r="O431" s="97"/>
      <c r="P431" s="96"/>
      <c r="Z431" s="87"/>
    </row>
    <row r="432" spans="3:26" x14ac:dyDescent="0.45">
      <c r="C432" s="87"/>
      <c r="D432" s="96"/>
      <c r="E432" s="96"/>
      <c r="F432" s="96"/>
      <c r="G432" s="97"/>
      <c r="H432" s="96"/>
      <c r="I432" s="96"/>
      <c r="J432" s="96"/>
      <c r="K432" s="96"/>
      <c r="L432" s="98"/>
      <c r="M432" s="131"/>
      <c r="N432" s="131"/>
      <c r="O432" s="97"/>
      <c r="P432" s="96"/>
      <c r="Z432" s="87"/>
    </row>
    <row r="433" spans="3:26" x14ac:dyDescent="0.45">
      <c r="C433" s="87"/>
      <c r="D433" s="96"/>
      <c r="E433" s="96"/>
      <c r="F433" s="96"/>
      <c r="G433" s="97"/>
      <c r="H433" s="96"/>
      <c r="I433" s="96"/>
      <c r="J433" s="96"/>
      <c r="K433" s="96"/>
      <c r="L433" s="98"/>
      <c r="M433" s="131"/>
      <c r="N433" s="131"/>
      <c r="O433" s="97"/>
      <c r="P433" s="96"/>
      <c r="Z433" s="87"/>
    </row>
    <row r="434" spans="3:26" x14ac:dyDescent="0.45">
      <c r="C434" s="87"/>
      <c r="D434" s="96"/>
      <c r="E434" s="96"/>
      <c r="F434" s="96"/>
      <c r="G434" s="97"/>
      <c r="H434" s="96"/>
      <c r="I434" s="96"/>
      <c r="J434" s="96"/>
      <c r="K434" s="96"/>
      <c r="L434" s="98"/>
      <c r="M434" s="131"/>
      <c r="N434" s="131"/>
      <c r="O434" s="97"/>
      <c r="P434" s="96"/>
      <c r="Z434" s="87"/>
    </row>
    <row r="435" spans="3:26" x14ac:dyDescent="0.45">
      <c r="C435" s="87"/>
      <c r="D435" s="96"/>
      <c r="E435" s="96"/>
      <c r="F435" s="96"/>
      <c r="G435" s="97"/>
      <c r="H435" s="96"/>
      <c r="I435" s="96"/>
      <c r="J435" s="96"/>
      <c r="K435" s="96"/>
      <c r="L435" s="98"/>
      <c r="M435" s="131"/>
      <c r="N435" s="131"/>
      <c r="O435" s="97"/>
      <c r="P435" s="96"/>
      <c r="Z435" s="87"/>
    </row>
    <row r="436" spans="3:26" x14ac:dyDescent="0.45">
      <c r="C436" s="87"/>
      <c r="D436" s="96"/>
      <c r="E436" s="96"/>
      <c r="F436" s="96"/>
      <c r="G436" s="97"/>
      <c r="H436" s="96"/>
      <c r="I436" s="96"/>
      <c r="J436" s="96"/>
      <c r="K436" s="96"/>
      <c r="L436" s="98"/>
      <c r="M436" s="131"/>
      <c r="N436" s="131"/>
      <c r="O436" s="97"/>
      <c r="P436" s="96"/>
      <c r="Z436" s="87"/>
    </row>
    <row r="437" spans="3:26" x14ac:dyDescent="0.45">
      <c r="C437" s="87"/>
      <c r="D437" s="96"/>
      <c r="E437" s="96"/>
      <c r="F437" s="96"/>
      <c r="G437" s="97"/>
      <c r="H437" s="96"/>
      <c r="I437" s="96"/>
      <c r="J437" s="96"/>
      <c r="K437" s="96"/>
      <c r="L437" s="98"/>
      <c r="M437" s="131"/>
      <c r="N437" s="131"/>
      <c r="O437" s="97"/>
      <c r="P437" s="96"/>
      <c r="Z437" s="87"/>
    </row>
    <row r="438" spans="3:26" x14ac:dyDescent="0.45">
      <c r="C438" s="87"/>
      <c r="D438" s="96"/>
      <c r="E438" s="96"/>
      <c r="F438" s="96"/>
      <c r="G438" s="97"/>
      <c r="H438" s="96"/>
      <c r="I438" s="96"/>
      <c r="J438" s="96"/>
      <c r="K438" s="96"/>
      <c r="L438" s="98"/>
      <c r="M438" s="131"/>
      <c r="N438" s="131"/>
      <c r="O438" s="97"/>
      <c r="P438" s="96"/>
      <c r="Z438" s="87"/>
    </row>
    <row r="439" spans="3:26" x14ac:dyDescent="0.45">
      <c r="C439" s="87"/>
      <c r="D439" s="96"/>
      <c r="E439" s="96"/>
      <c r="F439" s="96"/>
      <c r="G439" s="97"/>
      <c r="H439" s="96"/>
      <c r="I439" s="96"/>
      <c r="J439" s="96"/>
      <c r="K439" s="96"/>
      <c r="L439" s="98"/>
      <c r="M439" s="131"/>
      <c r="N439" s="131"/>
      <c r="O439" s="97"/>
      <c r="P439" s="96"/>
      <c r="Z439" s="87"/>
    </row>
    <row r="440" spans="3:26" x14ac:dyDescent="0.45">
      <c r="C440" s="87"/>
      <c r="D440" s="96"/>
      <c r="E440" s="96"/>
      <c r="F440" s="96"/>
      <c r="G440" s="97"/>
      <c r="H440" s="96"/>
      <c r="I440" s="96"/>
      <c r="J440" s="96"/>
      <c r="K440" s="96"/>
      <c r="L440" s="98"/>
      <c r="M440" s="131"/>
      <c r="N440" s="131"/>
      <c r="O440" s="97"/>
      <c r="P440" s="96"/>
      <c r="Z440" s="87"/>
    </row>
    <row r="441" spans="3:26" x14ac:dyDescent="0.45">
      <c r="C441" s="87"/>
      <c r="D441" s="96"/>
      <c r="E441" s="96"/>
      <c r="F441" s="96"/>
      <c r="G441" s="97"/>
      <c r="H441" s="96"/>
      <c r="I441" s="96"/>
      <c r="J441" s="96"/>
      <c r="K441" s="96"/>
      <c r="L441" s="98"/>
      <c r="M441" s="131"/>
      <c r="N441" s="131"/>
      <c r="O441" s="97"/>
      <c r="P441" s="96"/>
      <c r="Z441" s="87"/>
    </row>
    <row r="442" spans="3:26" x14ac:dyDescent="0.45">
      <c r="C442" s="87"/>
      <c r="D442" s="96"/>
      <c r="E442" s="96"/>
      <c r="F442" s="96"/>
      <c r="G442" s="97"/>
      <c r="H442" s="96"/>
      <c r="I442" s="96"/>
      <c r="J442" s="96"/>
      <c r="K442" s="96"/>
      <c r="L442" s="98"/>
      <c r="M442" s="131"/>
      <c r="N442" s="131"/>
      <c r="O442" s="97"/>
      <c r="P442" s="96"/>
      <c r="Z442" s="87"/>
    </row>
    <row r="443" spans="3:26" x14ac:dyDescent="0.45">
      <c r="C443" s="87"/>
      <c r="D443" s="96"/>
      <c r="E443" s="96"/>
      <c r="F443" s="96"/>
      <c r="G443" s="97"/>
      <c r="H443" s="96"/>
      <c r="I443" s="96"/>
      <c r="J443" s="96"/>
      <c r="K443" s="96"/>
      <c r="L443" s="98"/>
      <c r="M443" s="131"/>
      <c r="N443" s="131"/>
      <c r="O443" s="97"/>
      <c r="P443" s="96"/>
      <c r="Z443" s="87"/>
    </row>
    <row r="444" spans="3:26" x14ac:dyDescent="0.45">
      <c r="C444" s="87"/>
      <c r="D444" s="96"/>
      <c r="E444" s="96"/>
      <c r="F444" s="96"/>
      <c r="G444" s="97"/>
      <c r="H444" s="96"/>
      <c r="I444" s="96"/>
      <c r="J444" s="96"/>
      <c r="K444" s="96"/>
      <c r="L444" s="98"/>
      <c r="M444" s="131"/>
      <c r="N444" s="131"/>
      <c r="O444" s="97"/>
      <c r="P444" s="96"/>
      <c r="Z444" s="87"/>
    </row>
    <row r="445" spans="3:26" x14ac:dyDescent="0.45">
      <c r="C445" s="87"/>
      <c r="D445" s="96"/>
      <c r="E445" s="96"/>
      <c r="F445" s="96"/>
      <c r="G445" s="97"/>
      <c r="H445" s="96"/>
      <c r="I445" s="96"/>
      <c r="J445" s="96"/>
      <c r="K445" s="96"/>
      <c r="L445" s="98"/>
      <c r="M445" s="131"/>
      <c r="N445" s="131"/>
      <c r="O445" s="97"/>
      <c r="P445" s="96"/>
      <c r="Z445" s="87"/>
    </row>
    <row r="446" spans="3:26" x14ac:dyDescent="0.45">
      <c r="C446" s="87"/>
      <c r="D446" s="96"/>
      <c r="E446" s="96"/>
      <c r="F446" s="96"/>
      <c r="G446" s="97"/>
      <c r="H446" s="96"/>
      <c r="I446" s="96"/>
      <c r="J446" s="96"/>
      <c r="K446" s="96"/>
      <c r="L446" s="98"/>
      <c r="M446" s="131"/>
      <c r="N446" s="131"/>
      <c r="O446" s="97"/>
      <c r="P446" s="96"/>
      <c r="Z446" s="87"/>
    </row>
    <row r="447" spans="3:26" x14ac:dyDescent="0.45">
      <c r="C447" s="87"/>
      <c r="D447" s="96"/>
      <c r="E447" s="96"/>
      <c r="F447" s="96"/>
      <c r="G447" s="97"/>
      <c r="H447" s="96"/>
      <c r="I447" s="96"/>
      <c r="J447" s="96"/>
      <c r="K447" s="96"/>
      <c r="L447" s="98"/>
      <c r="M447" s="131"/>
      <c r="N447" s="131"/>
      <c r="O447" s="97"/>
      <c r="P447" s="96"/>
      <c r="Z447" s="87"/>
    </row>
    <row r="448" spans="3:26" x14ac:dyDescent="0.45">
      <c r="C448" s="87"/>
      <c r="D448" s="96"/>
      <c r="E448" s="96"/>
      <c r="F448" s="96"/>
      <c r="G448" s="97"/>
      <c r="H448" s="96"/>
      <c r="I448" s="96"/>
      <c r="J448" s="96"/>
      <c r="K448" s="96"/>
      <c r="L448" s="98"/>
      <c r="M448" s="131"/>
      <c r="N448" s="131"/>
      <c r="O448" s="97"/>
      <c r="P448" s="96"/>
      <c r="Z448" s="87"/>
    </row>
    <row r="449" spans="3:26" x14ac:dyDescent="0.45">
      <c r="C449" s="87"/>
      <c r="D449" s="96"/>
      <c r="E449" s="96"/>
      <c r="F449" s="96"/>
      <c r="G449" s="97"/>
      <c r="H449" s="96"/>
      <c r="I449" s="96"/>
      <c r="J449" s="96"/>
      <c r="K449" s="96"/>
      <c r="L449" s="98"/>
      <c r="M449" s="131"/>
      <c r="N449" s="131"/>
      <c r="O449" s="97"/>
      <c r="P449" s="96"/>
      <c r="Z449" s="87"/>
    </row>
    <row r="450" spans="3:26" x14ac:dyDescent="0.45">
      <c r="C450" s="87"/>
      <c r="D450" s="96"/>
      <c r="E450" s="96"/>
      <c r="F450" s="96"/>
      <c r="G450" s="97"/>
      <c r="H450" s="96"/>
      <c r="I450" s="96"/>
      <c r="J450" s="96"/>
      <c r="K450" s="96"/>
      <c r="L450" s="98"/>
      <c r="M450" s="131"/>
      <c r="N450" s="131"/>
      <c r="O450" s="97"/>
      <c r="P450" s="96"/>
      <c r="Z450" s="87"/>
    </row>
    <row r="451" spans="3:26" x14ac:dyDescent="0.45">
      <c r="C451" s="87"/>
      <c r="D451" s="96"/>
      <c r="E451" s="96"/>
      <c r="F451" s="96"/>
      <c r="G451" s="97"/>
      <c r="H451" s="96"/>
      <c r="I451" s="96"/>
      <c r="J451" s="96"/>
      <c r="K451" s="96"/>
      <c r="L451" s="98"/>
      <c r="M451" s="131"/>
      <c r="N451" s="131"/>
      <c r="O451" s="97"/>
      <c r="P451" s="96"/>
      <c r="Z451" s="87"/>
    </row>
    <row r="452" spans="3:26" x14ac:dyDescent="0.45">
      <c r="C452" s="87"/>
      <c r="D452" s="96"/>
      <c r="E452" s="96"/>
      <c r="F452" s="96"/>
      <c r="G452" s="97"/>
      <c r="H452" s="96"/>
      <c r="I452" s="96"/>
      <c r="J452" s="96"/>
      <c r="K452" s="96"/>
      <c r="L452" s="98"/>
      <c r="M452" s="131"/>
      <c r="N452" s="131"/>
      <c r="O452" s="97"/>
      <c r="P452" s="96"/>
      <c r="Z452" s="87"/>
    </row>
    <row r="453" spans="3:26" x14ac:dyDescent="0.45">
      <c r="C453" s="87"/>
      <c r="D453" s="96"/>
      <c r="E453" s="96"/>
      <c r="F453" s="96"/>
      <c r="G453" s="97"/>
      <c r="H453" s="96"/>
      <c r="I453" s="96"/>
      <c r="J453" s="96"/>
      <c r="K453" s="96"/>
      <c r="L453" s="98"/>
      <c r="M453" s="131"/>
      <c r="N453" s="131"/>
      <c r="O453" s="97"/>
      <c r="P453" s="96"/>
      <c r="Z453" s="87"/>
    </row>
    <row r="454" spans="3:26" x14ac:dyDescent="0.45">
      <c r="C454" s="87"/>
      <c r="D454" s="96"/>
      <c r="E454" s="96"/>
      <c r="F454" s="96"/>
      <c r="G454" s="97"/>
      <c r="H454" s="96"/>
      <c r="I454" s="96"/>
      <c r="J454" s="96"/>
      <c r="K454" s="96"/>
      <c r="L454" s="98"/>
      <c r="M454" s="131"/>
      <c r="N454" s="131"/>
      <c r="O454" s="97"/>
      <c r="P454" s="96"/>
      <c r="Z454" s="87"/>
    </row>
    <row r="455" spans="3:26" x14ac:dyDescent="0.45">
      <c r="C455" s="87"/>
      <c r="D455" s="96"/>
      <c r="E455" s="96"/>
      <c r="F455" s="96"/>
      <c r="G455" s="97"/>
      <c r="H455" s="96"/>
      <c r="I455" s="96"/>
      <c r="J455" s="96"/>
      <c r="K455" s="96"/>
      <c r="L455" s="98"/>
      <c r="M455" s="131"/>
      <c r="N455" s="131"/>
      <c r="O455" s="97"/>
      <c r="P455" s="96"/>
      <c r="Z455" s="87"/>
    </row>
    <row r="456" spans="3:26" x14ac:dyDescent="0.45">
      <c r="C456" s="87"/>
      <c r="D456" s="96"/>
      <c r="E456" s="96"/>
      <c r="F456" s="96"/>
      <c r="G456" s="97"/>
      <c r="H456" s="96"/>
      <c r="I456" s="96"/>
      <c r="J456" s="96"/>
      <c r="K456" s="96"/>
      <c r="L456" s="98"/>
      <c r="M456" s="131"/>
      <c r="N456" s="131"/>
      <c r="O456" s="97"/>
      <c r="P456" s="96"/>
      <c r="Z456" s="87"/>
    </row>
    <row r="457" spans="3:26" x14ac:dyDescent="0.45">
      <c r="C457" s="87"/>
      <c r="D457" s="96"/>
      <c r="E457" s="96"/>
      <c r="F457" s="96"/>
      <c r="G457" s="97"/>
      <c r="H457" s="96"/>
      <c r="I457" s="96"/>
      <c r="J457" s="96"/>
      <c r="K457" s="96"/>
      <c r="L457" s="98"/>
      <c r="M457" s="131"/>
      <c r="N457" s="131"/>
      <c r="O457" s="97"/>
      <c r="P457" s="96"/>
      <c r="Z457" s="87"/>
    </row>
    <row r="458" spans="3:26" x14ac:dyDescent="0.45">
      <c r="C458" s="87"/>
      <c r="D458" s="96"/>
      <c r="E458" s="96"/>
      <c r="F458" s="96"/>
      <c r="G458" s="97"/>
      <c r="H458" s="96"/>
      <c r="I458" s="96"/>
      <c r="J458" s="96"/>
      <c r="K458" s="96"/>
      <c r="L458" s="98"/>
      <c r="M458" s="131"/>
      <c r="N458" s="131"/>
      <c r="O458" s="97"/>
      <c r="P458" s="96"/>
      <c r="Z458" s="87"/>
    </row>
    <row r="459" spans="3:26" x14ac:dyDescent="0.45">
      <c r="C459" s="87"/>
      <c r="D459" s="96"/>
      <c r="E459" s="96"/>
      <c r="F459" s="96"/>
      <c r="G459" s="97"/>
      <c r="H459" s="96"/>
      <c r="I459" s="96"/>
      <c r="J459" s="96"/>
      <c r="K459" s="96"/>
      <c r="L459" s="98"/>
      <c r="M459" s="131"/>
      <c r="N459" s="131"/>
      <c r="O459" s="97"/>
      <c r="P459" s="96"/>
      <c r="Z459" s="87"/>
    </row>
    <row r="460" spans="3:26" x14ac:dyDescent="0.45">
      <c r="C460" s="87"/>
      <c r="D460" s="96"/>
      <c r="E460" s="96"/>
      <c r="F460" s="96"/>
      <c r="G460" s="97"/>
      <c r="H460" s="96"/>
      <c r="I460" s="96"/>
      <c r="J460" s="96"/>
      <c r="K460" s="96"/>
      <c r="L460" s="98"/>
      <c r="M460" s="131"/>
      <c r="N460" s="131"/>
      <c r="O460" s="97"/>
      <c r="P460" s="96"/>
      <c r="Z460" s="87"/>
    </row>
    <row r="461" spans="3:26" x14ac:dyDescent="0.45">
      <c r="C461" s="87"/>
      <c r="D461" s="96"/>
      <c r="E461" s="96"/>
      <c r="F461" s="96"/>
      <c r="G461" s="97"/>
      <c r="H461" s="96"/>
      <c r="I461" s="96"/>
      <c r="J461" s="96"/>
      <c r="K461" s="96"/>
      <c r="L461" s="98"/>
      <c r="M461" s="131"/>
      <c r="N461" s="131"/>
      <c r="O461" s="97"/>
      <c r="P461" s="96"/>
      <c r="Z461" s="87"/>
    </row>
    <row r="462" spans="3:26" x14ac:dyDescent="0.45">
      <c r="C462" s="87"/>
      <c r="D462" s="96"/>
      <c r="E462" s="96"/>
      <c r="F462" s="96"/>
      <c r="G462" s="97"/>
      <c r="H462" s="96"/>
      <c r="I462" s="96"/>
      <c r="J462" s="96"/>
      <c r="K462" s="96"/>
      <c r="L462" s="98"/>
      <c r="M462" s="131"/>
      <c r="N462" s="131"/>
      <c r="O462" s="97"/>
      <c r="P462" s="96"/>
      <c r="Z462" s="87"/>
    </row>
    <row r="463" spans="3:26" x14ac:dyDescent="0.45">
      <c r="C463" s="87"/>
      <c r="D463" s="96"/>
      <c r="E463" s="96"/>
      <c r="F463" s="96"/>
      <c r="G463" s="97"/>
      <c r="H463" s="96"/>
      <c r="I463" s="96"/>
      <c r="J463" s="96"/>
      <c r="K463" s="96"/>
      <c r="L463" s="98"/>
      <c r="M463" s="131"/>
      <c r="N463" s="131"/>
      <c r="O463" s="97"/>
      <c r="P463" s="96"/>
      <c r="Z463" s="87"/>
    </row>
    <row r="464" spans="3:26" x14ac:dyDescent="0.45">
      <c r="C464" s="87"/>
      <c r="D464" s="96"/>
      <c r="E464" s="96"/>
      <c r="F464" s="96"/>
      <c r="G464" s="97"/>
      <c r="H464" s="96"/>
      <c r="I464" s="96"/>
      <c r="J464" s="96"/>
      <c r="K464" s="96"/>
      <c r="L464" s="98"/>
      <c r="M464" s="131"/>
      <c r="N464" s="131"/>
      <c r="O464" s="97"/>
      <c r="P464" s="96"/>
      <c r="Z464" s="87"/>
    </row>
    <row r="465" spans="3:26" x14ac:dyDescent="0.45">
      <c r="C465" s="87"/>
      <c r="D465" s="96"/>
      <c r="E465" s="96"/>
      <c r="F465" s="96"/>
      <c r="G465" s="97"/>
      <c r="H465" s="96"/>
      <c r="I465" s="96"/>
      <c r="J465" s="96"/>
      <c r="K465" s="96"/>
      <c r="L465" s="98"/>
      <c r="M465" s="131"/>
      <c r="N465" s="131"/>
      <c r="O465" s="97"/>
      <c r="P465" s="96"/>
      <c r="Z465" s="87"/>
    </row>
    <row r="466" spans="3:26" x14ac:dyDescent="0.45">
      <c r="C466" s="87"/>
      <c r="D466" s="96"/>
      <c r="E466" s="96"/>
      <c r="F466" s="96"/>
      <c r="G466" s="97"/>
      <c r="H466" s="96"/>
      <c r="I466" s="96"/>
      <c r="J466" s="96"/>
      <c r="K466" s="96"/>
      <c r="L466" s="98"/>
      <c r="M466" s="131"/>
      <c r="N466" s="131"/>
      <c r="O466" s="97"/>
      <c r="P466" s="96"/>
      <c r="Z466" s="87"/>
    </row>
    <row r="467" spans="3:26" x14ac:dyDescent="0.45">
      <c r="C467" s="87"/>
      <c r="D467" s="96"/>
      <c r="E467" s="96"/>
      <c r="F467" s="96"/>
      <c r="G467" s="97"/>
      <c r="H467" s="96"/>
      <c r="I467" s="96"/>
      <c r="J467" s="96"/>
      <c r="K467" s="96"/>
      <c r="L467" s="98"/>
      <c r="M467" s="131"/>
      <c r="N467" s="131"/>
      <c r="O467" s="97"/>
      <c r="P467" s="96"/>
      <c r="Z467" s="87"/>
    </row>
    <row r="468" spans="3:26" x14ac:dyDescent="0.45">
      <c r="C468" s="87"/>
      <c r="D468" s="96"/>
      <c r="E468" s="96"/>
      <c r="F468" s="96"/>
      <c r="G468" s="97"/>
      <c r="H468" s="96"/>
      <c r="I468" s="96"/>
      <c r="J468" s="96"/>
      <c r="K468" s="96"/>
      <c r="L468" s="98"/>
      <c r="M468" s="131"/>
      <c r="N468" s="131"/>
      <c r="O468" s="97"/>
      <c r="P468" s="96"/>
      <c r="Z468" s="87"/>
    </row>
    <row r="469" spans="3:26" x14ac:dyDescent="0.45">
      <c r="C469" s="87"/>
      <c r="D469" s="96"/>
      <c r="E469" s="96"/>
      <c r="F469" s="96"/>
      <c r="G469" s="97"/>
      <c r="H469" s="96"/>
      <c r="I469" s="96"/>
      <c r="J469" s="96"/>
      <c r="K469" s="96"/>
      <c r="L469" s="98"/>
      <c r="M469" s="131"/>
      <c r="N469" s="131"/>
      <c r="O469" s="97"/>
      <c r="P469" s="96"/>
      <c r="Z469" s="87"/>
    </row>
    <row r="470" spans="3:26" x14ac:dyDescent="0.45">
      <c r="C470" s="87"/>
      <c r="D470" s="96"/>
      <c r="E470" s="96"/>
      <c r="F470" s="96"/>
      <c r="G470" s="97"/>
      <c r="H470" s="96"/>
      <c r="I470" s="96"/>
      <c r="J470" s="96"/>
      <c r="K470" s="96"/>
      <c r="L470" s="98"/>
      <c r="M470" s="131"/>
      <c r="N470" s="131"/>
      <c r="O470" s="97"/>
      <c r="P470" s="96"/>
      <c r="Z470" s="87"/>
    </row>
    <row r="471" spans="3:26" x14ac:dyDescent="0.45">
      <c r="C471" s="87"/>
      <c r="D471" s="96"/>
      <c r="E471" s="96"/>
      <c r="F471" s="96"/>
      <c r="G471" s="97"/>
      <c r="H471" s="96"/>
      <c r="I471" s="96"/>
      <c r="J471" s="96"/>
      <c r="K471" s="96"/>
      <c r="L471" s="98"/>
      <c r="M471" s="131"/>
      <c r="N471" s="131"/>
      <c r="O471" s="97"/>
      <c r="P471" s="96"/>
      <c r="Z471" s="87"/>
    </row>
    <row r="472" spans="3:26" x14ac:dyDescent="0.45">
      <c r="C472" s="87"/>
      <c r="D472" s="96"/>
      <c r="E472" s="96"/>
      <c r="F472" s="96"/>
      <c r="G472" s="97"/>
      <c r="H472" s="96"/>
      <c r="I472" s="96"/>
      <c r="J472" s="96"/>
      <c r="K472" s="96"/>
      <c r="L472" s="98"/>
      <c r="M472" s="131"/>
      <c r="N472" s="131"/>
      <c r="O472" s="97"/>
      <c r="P472" s="96"/>
      <c r="Z472" s="87"/>
    </row>
    <row r="473" spans="3:26" x14ac:dyDescent="0.45">
      <c r="C473" s="87"/>
      <c r="D473" s="96"/>
      <c r="E473" s="96"/>
      <c r="F473" s="96"/>
      <c r="G473" s="97"/>
      <c r="H473" s="96"/>
      <c r="I473" s="96"/>
      <c r="J473" s="96"/>
      <c r="K473" s="96"/>
      <c r="L473" s="98"/>
      <c r="M473" s="131"/>
      <c r="N473" s="131"/>
      <c r="O473" s="97"/>
      <c r="P473" s="96"/>
      <c r="Z473" s="87"/>
    </row>
    <row r="474" spans="3:26" x14ac:dyDescent="0.45">
      <c r="C474" s="87"/>
      <c r="D474" s="96"/>
      <c r="E474" s="96"/>
      <c r="F474" s="96"/>
      <c r="G474" s="97"/>
      <c r="H474" s="96"/>
      <c r="I474" s="96"/>
      <c r="J474" s="96"/>
      <c r="K474" s="96"/>
      <c r="L474" s="98"/>
      <c r="M474" s="131"/>
      <c r="N474" s="131"/>
      <c r="O474" s="97"/>
      <c r="P474" s="96"/>
      <c r="Z474" s="87"/>
    </row>
    <row r="475" spans="3:26" x14ac:dyDescent="0.45">
      <c r="C475" s="87"/>
      <c r="D475" s="96"/>
      <c r="E475" s="96"/>
      <c r="F475" s="96"/>
      <c r="G475" s="97"/>
      <c r="H475" s="96"/>
      <c r="I475" s="96"/>
      <c r="J475" s="96"/>
      <c r="K475" s="96"/>
      <c r="L475" s="98"/>
      <c r="M475" s="131"/>
      <c r="N475" s="131"/>
      <c r="O475" s="97"/>
      <c r="P475" s="96"/>
      <c r="Z475" s="87"/>
    </row>
    <row r="476" spans="3:26" x14ac:dyDescent="0.45">
      <c r="C476" s="87"/>
      <c r="D476" s="96"/>
      <c r="E476" s="96"/>
      <c r="F476" s="96"/>
      <c r="G476" s="97"/>
      <c r="H476" s="96"/>
      <c r="I476" s="96"/>
      <c r="J476" s="96"/>
      <c r="K476" s="96"/>
      <c r="L476" s="98"/>
      <c r="M476" s="131"/>
      <c r="N476" s="131"/>
      <c r="O476" s="97"/>
      <c r="P476" s="96"/>
      <c r="Z476" s="87"/>
    </row>
    <row r="477" spans="3:26" x14ac:dyDescent="0.45">
      <c r="C477" s="87"/>
      <c r="D477" s="96"/>
      <c r="E477" s="96"/>
      <c r="F477" s="96"/>
      <c r="G477" s="97"/>
      <c r="H477" s="96"/>
      <c r="I477" s="96"/>
      <c r="J477" s="96"/>
      <c r="K477" s="96"/>
      <c r="L477" s="98"/>
      <c r="M477" s="131"/>
      <c r="N477" s="131"/>
      <c r="O477" s="97"/>
      <c r="P477" s="96"/>
      <c r="Z477" s="87"/>
    </row>
    <row r="478" spans="3:26" x14ac:dyDescent="0.45">
      <c r="C478" s="87"/>
      <c r="D478" s="96"/>
      <c r="E478" s="96"/>
      <c r="F478" s="96"/>
      <c r="G478" s="97"/>
      <c r="H478" s="96"/>
      <c r="I478" s="96"/>
      <c r="J478" s="96"/>
      <c r="K478" s="96"/>
      <c r="L478" s="98"/>
      <c r="M478" s="131"/>
      <c r="N478" s="131"/>
      <c r="O478" s="97"/>
      <c r="P478" s="96"/>
      <c r="Z478" s="87"/>
    </row>
    <row r="479" spans="3:26" x14ac:dyDescent="0.45">
      <c r="C479" s="87"/>
      <c r="D479" s="96"/>
      <c r="E479" s="96"/>
      <c r="F479" s="96"/>
      <c r="G479" s="97"/>
      <c r="H479" s="96"/>
      <c r="I479" s="96"/>
      <c r="J479" s="96"/>
      <c r="K479" s="96"/>
      <c r="L479" s="98"/>
      <c r="M479" s="131"/>
      <c r="N479" s="131"/>
      <c r="O479" s="97"/>
      <c r="P479" s="96"/>
      <c r="Z479" s="87"/>
    </row>
    <row r="480" spans="3:26" x14ac:dyDescent="0.45">
      <c r="C480" s="87"/>
      <c r="D480" s="96"/>
      <c r="E480" s="96"/>
      <c r="F480" s="96"/>
      <c r="G480" s="97"/>
      <c r="H480" s="96"/>
      <c r="I480" s="96"/>
      <c r="J480" s="96"/>
      <c r="K480" s="96"/>
      <c r="L480" s="98"/>
      <c r="M480" s="131"/>
      <c r="N480" s="131"/>
      <c r="O480" s="97"/>
      <c r="P480" s="96"/>
      <c r="Z480" s="87"/>
    </row>
    <row r="481" spans="3:26" x14ac:dyDescent="0.45">
      <c r="C481" s="87"/>
      <c r="D481" s="96"/>
      <c r="E481" s="96"/>
      <c r="F481" s="96"/>
      <c r="G481" s="97"/>
      <c r="H481" s="96"/>
      <c r="I481" s="96"/>
      <c r="J481" s="96"/>
      <c r="K481" s="96"/>
      <c r="L481" s="98"/>
      <c r="M481" s="131"/>
      <c r="N481" s="131"/>
      <c r="O481" s="97"/>
      <c r="P481" s="96"/>
      <c r="Z481" s="87"/>
    </row>
    <row r="482" spans="3:26" x14ac:dyDescent="0.45">
      <c r="C482" s="87"/>
      <c r="D482" s="96"/>
      <c r="E482" s="96"/>
      <c r="F482" s="96"/>
      <c r="G482" s="97"/>
      <c r="H482" s="96"/>
      <c r="I482" s="96"/>
      <c r="J482" s="96"/>
      <c r="K482" s="96"/>
      <c r="L482" s="98"/>
      <c r="M482" s="131"/>
      <c r="N482" s="131"/>
      <c r="O482" s="97"/>
      <c r="P482" s="96"/>
      <c r="Z482" s="87"/>
    </row>
    <row r="483" spans="3:26" x14ac:dyDescent="0.45">
      <c r="C483" s="87"/>
      <c r="D483" s="96"/>
      <c r="E483" s="96"/>
      <c r="F483" s="96"/>
      <c r="G483" s="97"/>
      <c r="H483" s="96"/>
      <c r="I483" s="96"/>
      <c r="J483" s="96"/>
      <c r="K483" s="96"/>
      <c r="L483" s="98"/>
      <c r="M483" s="131"/>
      <c r="N483" s="131"/>
      <c r="O483" s="97"/>
      <c r="P483" s="96"/>
      <c r="Z483" s="87"/>
    </row>
    <row r="484" spans="3:26" x14ac:dyDescent="0.45">
      <c r="C484" s="87"/>
      <c r="D484" s="96"/>
      <c r="E484" s="96"/>
      <c r="F484" s="96"/>
      <c r="G484" s="97"/>
      <c r="H484" s="96"/>
      <c r="I484" s="96"/>
      <c r="J484" s="96"/>
      <c r="K484" s="96"/>
      <c r="L484" s="98"/>
      <c r="M484" s="131"/>
      <c r="N484" s="131"/>
      <c r="O484" s="97"/>
      <c r="P484" s="96"/>
      <c r="Z484" s="87"/>
    </row>
    <row r="485" spans="3:26" x14ac:dyDescent="0.45">
      <c r="C485" s="87"/>
      <c r="D485" s="96"/>
      <c r="E485" s="96"/>
      <c r="F485" s="96"/>
      <c r="G485" s="97"/>
      <c r="H485" s="96"/>
      <c r="I485" s="96"/>
      <c r="J485" s="96"/>
      <c r="K485" s="96"/>
      <c r="L485" s="98"/>
      <c r="M485" s="131"/>
      <c r="N485" s="131"/>
      <c r="O485" s="97"/>
      <c r="P485" s="96"/>
      <c r="Z485" s="87"/>
    </row>
    <row r="486" spans="3:26" x14ac:dyDescent="0.45">
      <c r="C486" s="87"/>
      <c r="D486" s="96"/>
      <c r="E486" s="96"/>
      <c r="F486" s="96"/>
      <c r="G486" s="97"/>
      <c r="H486" s="96"/>
      <c r="I486" s="96"/>
      <c r="J486" s="96"/>
      <c r="K486" s="96"/>
      <c r="L486" s="98"/>
      <c r="M486" s="131"/>
      <c r="N486" s="131"/>
      <c r="O486" s="97"/>
      <c r="P486" s="96"/>
      <c r="Z486" s="87"/>
    </row>
    <row r="487" spans="3:26" x14ac:dyDescent="0.45">
      <c r="C487" s="87"/>
      <c r="D487" s="96"/>
      <c r="E487" s="96"/>
      <c r="F487" s="96"/>
      <c r="G487" s="97"/>
      <c r="H487" s="96"/>
      <c r="I487" s="96"/>
      <c r="J487" s="96"/>
      <c r="K487" s="96"/>
      <c r="L487" s="98"/>
      <c r="M487" s="131"/>
      <c r="N487" s="131"/>
      <c r="O487" s="97"/>
      <c r="P487" s="96"/>
      <c r="Z487" s="87"/>
    </row>
    <row r="488" spans="3:26" x14ac:dyDescent="0.45">
      <c r="C488" s="87"/>
      <c r="D488" s="96"/>
      <c r="E488" s="96"/>
      <c r="F488" s="96"/>
      <c r="G488" s="97"/>
      <c r="H488" s="96"/>
      <c r="I488" s="96"/>
      <c r="J488" s="96"/>
      <c r="K488" s="96"/>
      <c r="L488" s="98"/>
      <c r="M488" s="131"/>
      <c r="N488" s="131"/>
      <c r="O488" s="97"/>
      <c r="P488" s="96"/>
      <c r="Z488" s="87"/>
    </row>
    <row r="489" spans="3:26" x14ac:dyDescent="0.45">
      <c r="C489" s="87"/>
      <c r="D489" s="96"/>
      <c r="E489" s="96"/>
      <c r="F489" s="96"/>
      <c r="G489" s="97"/>
      <c r="H489" s="96"/>
      <c r="I489" s="96"/>
      <c r="J489" s="96"/>
      <c r="K489" s="96"/>
      <c r="L489" s="98"/>
      <c r="M489" s="131"/>
      <c r="N489" s="131"/>
      <c r="O489" s="97"/>
      <c r="P489" s="96"/>
      <c r="Z489" s="87"/>
    </row>
    <row r="490" spans="3:26" x14ac:dyDescent="0.45">
      <c r="C490" s="87"/>
      <c r="D490" s="96"/>
      <c r="E490" s="96"/>
      <c r="F490" s="96"/>
      <c r="G490" s="97"/>
      <c r="H490" s="96"/>
      <c r="I490" s="96"/>
      <c r="J490" s="96"/>
      <c r="K490" s="96"/>
      <c r="L490" s="98"/>
      <c r="M490" s="131"/>
      <c r="N490" s="131"/>
      <c r="O490" s="97"/>
      <c r="P490" s="96"/>
      <c r="Z490" s="87"/>
    </row>
    <row r="491" spans="3:26" x14ac:dyDescent="0.45">
      <c r="C491" s="87"/>
      <c r="D491" s="96"/>
      <c r="E491" s="96"/>
      <c r="F491" s="96"/>
      <c r="G491" s="97"/>
      <c r="H491" s="96"/>
      <c r="I491" s="96"/>
      <c r="J491" s="96"/>
      <c r="K491" s="96"/>
      <c r="L491" s="98"/>
      <c r="M491" s="131"/>
      <c r="N491" s="131"/>
      <c r="O491" s="97"/>
      <c r="P491" s="96"/>
      <c r="Z491" s="87"/>
    </row>
    <row r="492" spans="3:26" x14ac:dyDescent="0.45">
      <c r="C492" s="87"/>
      <c r="D492" s="96"/>
      <c r="E492" s="96"/>
      <c r="F492" s="96"/>
      <c r="G492" s="97"/>
      <c r="H492" s="96"/>
      <c r="I492" s="96"/>
      <c r="J492" s="96"/>
      <c r="K492" s="96"/>
      <c r="L492" s="98"/>
      <c r="M492" s="131"/>
      <c r="N492" s="131"/>
      <c r="O492" s="97"/>
      <c r="P492" s="96"/>
      <c r="Z492" s="87"/>
    </row>
    <row r="493" spans="3:26" x14ac:dyDescent="0.45">
      <c r="C493" s="87"/>
      <c r="D493" s="96"/>
      <c r="E493" s="96"/>
      <c r="F493" s="96"/>
      <c r="G493" s="97"/>
      <c r="H493" s="96"/>
      <c r="I493" s="96"/>
      <c r="J493" s="96"/>
      <c r="K493" s="96"/>
      <c r="L493" s="98"/>
      <c r="M493" s="131"/>
      <c r="N493" s="131"/>
      <c r="O493" s="97"/>
      <c r="P493" s="96"/>
      <c r="Z493" s="87"/>
    </row>
    <row r="494" spans="3:26" x14ac:dyDescent="0.45">
      <c r="C494" s="87"/>
      <c r="D494" s="96"/>
      <c r="E494" s="96"/>
      <c r="F494" s="96"/>
      <c r="G494" s="97"/>
      <c r="H494" s="96"/>
      <c r="I494" s="96"/>
      <c r="J494" s="96"/>
      <c r="K494" s="96"/>
      <c r="L494" s="98"/>
      <c r="M494" s="131"/>
      <c r="N494" s="131"/>
      <c r="O494" s="97"/>
      <c r="P494" s="96"/>
      <c r="Z494" s="87"/>
    </row>
    <row r="495" spans="3:26" x14ac:dyDescent="0.45">
      <c r="C495" s="87"/>
      <c r="D495" s="96"/>
      <c r="E495" s="96"/>
      <c r="F495" s="96"/>
      <c r="G495" s="97"/>
      <c r="H495" s="96"/>
      <c r="I495" s="96"/>
      <c r="J495" s="96"/>
      <c r="K495" s="96"/>
      <c r="L495" s="98"/>
      <c r="M495" s="131"/>
      <c r="N495" s="131"/>
      <c r="O495" s="97"/>
      <c r="P495" s="96"/>
      <c r="Z495" s="87"/>
    </row>
    <row r="496" spans="3:26" x14ac:dyDescent="0.45">
      <c r="C496" s="87"/>
      <c r="D496" s="96"/>
      <c r="E496" s="96"/>
      <c r="F496" s="96"/>
      <c r="G496" s="97"/>
      <c r="H496" s="96"/>
      <c r="I496" s="96"/>
      <c r="J496" s="96"/>
      <c r="K496" s="96"/>
      <c r="L496" s="98"/>
      <c r="M496" s="131"/>
      <c r="N496" s="131"/>
      <c r="O496" s="97"/>
      <c r="P496" s="96"/>
      <c r="Z496" s="87"/>
    </row>
    <row r="497" spans="3:26" x14ac:dyDescent="0.45">
      <c r="C497" s="87"/>
      <c r="D497" s="96"/>
      <c r="E497" s="96"/>
      <c r="F497" s="96"/>
      <c r="G497" s="97"/>
      <c r="H497" s="96"/>
      <c r="I497" s="96"/>
      <c r="J497" s="96"/>
      <c r="K497" s="96"/>
      <c r="L497" s="98"/>
      <c r="M497" s="131"/>
      <c r="N497" s="131"/>
      <c r="O497" s="97"/>
      <c r="P497" s="96"/>
      <c r="Z497" s="87"/>
    </row>
    <row r="498" spans="3:26" x14ac:dyDescent="0.45">
      <c r="C498" s="87"/>
      <c r="D498" s="96"/>
      <c r="E498" s="96"/>
      <c r="F498" s="96"/>
      <c r="G498" s="97"/>
      <c r="H498" s="96"/>
      <c r="I498" s="96"/>
      <c r="J498" s="96"/>
      <c r="K498" s="96"/>
      <c r="L498" s="98"/>
      <c r="M498" s="131"/>
      <c r="N498" s="131"/>
      <c r="O498" s="97"/>
      <c r="P498" s="96"/>
      <c r="Z498" s="87"/>
    </row>
    <row r="499" spans="3:26" x14ac:dyDescent="0.45">
      <c r="C499" s="87"/>
      <c r="D499" s="96"/>
      <c r="E499" s="96"/>
      <c r="F499" s="96"/>
      <c r="G499" s="97"/>
      <c r="H499" s="96"/>
      <c r="I499" s="96"/>
      <c r="J499" s="96"/>
      <c r="K499" s="96"/>
      <c r="L499" s="98"/>
      <c r="M499" s="131"/>
      <c r="N499" s="131"/>
      <c r="O499" s="97"/>
      <c r="P499" s="96"/>
      <c r="Z499" s="87"/>
    </row>
    <row r="500" spans="3:26" x14ac:dyDescent="0.45">
      <c r="C500" s="87"/>
      <c r="D500" s="96"/>
      <c r="E500" s="96"/>
      <c r="F500" s="96"/>
      <c r="G500" s="97"/>
      <c r="H500" s="96"/>
      <c r="I500" s="96"/>
      <c r="J500" s="96"/>
      <c r="K500" s="96"/>
      <c r="L500" s="98"/>
      <c r="M500" s="131"/>
      <c r="N500" s="131"/>
      <c r="O500" s="97"/>
      <c r="P500" s="96"/>
      <c r="Z500" s="87"/>
    </row>
    <row r="501" spans="3:26" x14ac:dyDescent="0.45">
      <c r="C501" s="87"/>
      <c r="D501" s="96"/>
      <c r="E501" s="96"/>
      <c r="F501" s="96"/>
      <c r="G501" s="97"/>
      <c r="H501" s="96"/>
      <c r="I501" s="96"/>
      <c r="J501" s="96"/>
      <c r="K501" s="96"/>
      <c r="L501" s="98"/>
      <c r="M501" s="131"/>
      <c r="N501" s="131"/>
      <c r="O501" s="97"/>
      <c r="P501" s="96"/>
      <c r="Z501" s="87"/>
    </row>
    <row r="502" spans="3:26" x14ac:dyDescent="0.45">
      <c r="C502" s="87"/>
      <c r="D502" s="96"/>
      <c r="E502" s="96"/>
      <c r="F502" s="96"/>
      <c r="G502" s="97"/>
      <c r="H502" s="96"/>
      <c r="I502" s="96"/>
      <c r="J502" s="96"/>
      <c r="K502" s="96"/>
      <c r="L502" s="98"/>
      <c r="M502" s="131"/>
      <c r="N502" s="131"/>
      <c r="O502" s="97"/>
      <c r="P502" s="96"/>
      <c r="Z502" s="87"/>
    </row>
    <row r="503" spans="3:26" x14ac:dyDescent="0.45">
      <c r="C503" s="87"/>
      <c r="D503" s="96"/>
      <c r="E503" s="96"/>
      <c r="F503" s="96"/>
      <c r="G503" s="97"/>
      <c r="H503" s="96"/>
      <c r="I503" s="96"/>
      <c r="J503" s="96"/>
      <c r="K503" s="96"/>
      <c r="L503" s="98"/>
      <c r="M503" s="131"/>
      <c r="N503" s="131"/>
      <c r="O503" s="97"/>
      <c r="P503" s="96"/>
      <c r="Z503" s="87"/>
    </row>
    <row r="504" spans="3:26" x14ac:dyDescent="0.45">
      <c r="C504" s="87"/>
      <c r="D504" s="96"/>
      <c r="E504" s="96"/>
      <c r="F504" s="96"/>
      <c r="G504" s="97"/>
      <c r="H504" s="96"/>
      <c r="I504" s="96"/>
      <c r="J504" s="96"/>
      <c r="K504" s="96"/>
      <c r="L504" s="98"/>
      <c r="M504" s="131"/>
      <c r="N504" s="131"/>
      <c r="O504" s="97"/>
      <c r="P504" s="96"/>
      <c r="Z504" s="87"/>
    </row>
    <row r="505" spans="3:26" x14ac:dyDescent="0.45">
      <c r="C505" s="87"/>
      <c r="D505" s="96"/>
      <c r="E505" s="96"/>
      <c r="F505" s="96"/>
      <c r="G505" s="97"/>
      <c r="H505" s="96"/>
      <c r="I505" s="96"/>
      <c r="J505" s="96"/>
      <c r="K505" s="96"/>
      <c r="L505" s="98"/>
      <c r="M505" s="131"/>
      <c r="N505" s="131"/>
      <c r="O505" s="97"/>
      <c r="P505" s="96"/>
      <c r="Z505" s="87"/>
    </row>
    <row r="506" spans="3:26" x14ac:dyDescent="0.45">
      <c r="C506" s="87"/>
      <c r="D506" s="96"/>
      <c r="E506" s="96"/>
      <c r="F506" s="96"/>
      <c r="G506" s="97"/>
      <c r="H506" s="96"/>
      <c r="I506" s="96"/>
      <c r="J506" s="96"/>
      <c r="K506" s="96"/>
      <c r="L506" s="98"/>
      <c r="M506" s="131"/>
      <c r="N506" s="131"/>
      <c r="O506" s="97"/>
      <c r="P506" s="96"/>
      <c r="Z506" s="87"/>
    </row>
    <row r="507" spans="3:26" x14ac:dyDescent="0.45">
      <c r="C507" s="87"/>
      <c r="D507" s="96"/>
      <c r="E507" s="96"/>
      <c r="F507" s="96"/>
      <c r="G507" s="97"/>
      <c r="H507" s="96"/>
      <c r="I507" s="96"/>
      <c r="J507" s="96"/>
      <c r="K507" s="96"/>
      <c r="L507" s="98"/>
      <c r="M507" s="131"/>
      <c r="N507" s="131"/>
      <c r="O507" s="97"/>
      <c r="P507" s="96"/>
      <c r="Z507" s="87"/>
    </row>
    <row r="508" spans="3:26" x14ac:dyDescent="0.45">
      <c r="C508" s="87"/>
      <c r="D508" s="96"/>
      <c r="E508" s="96"/>
      <c r="F508" s="96"/>
      <c r="G508" s="97"/>
      <c r="H508" s="96"/>
      <c r="I508" s="96"/>
      <c r="J508" s="96"/>
      <c r="K508" s="96"/>
      <c r="L508" s="98"/>
      <c r="M508" s="131"/>
      <c r="N508" s="131"/>
      <c r="O508" s="97"/>
      <c r="P508" s="96"/>
      <c r="Z508" s="87"/>
    </row>
    <row r="509" spans="3:26" x14ac:dyDescent="0.45">
      <c r="C509" s="87"/>
      <c r="D509" s="96"/>
      <c r="E509" s="96"/>
      <c r="F509" s="96"/>
      <c r="G509" s="97"/>
      <c r="H509" s="96"/>
      <c r="I509" s="96"/>
      <c r="J509" s="96"/>
      <c r="K509" s="96"/>
      <c r="L509" s="98"/>
      <c r="M509" s="131"/>
      <c r="N509" s="131"/>
      <c r="O509" s="97"/>
      <c r="P509" s="96"/>
      <c r="Z509" s="87"/>
    </row>
    <row r="510" spans="3:26" x14ac:dyDescent="0.45">
      <c r="C510" s="87"/>
      <c r="D510" s="96"/>
      <c r="E510" s="96"/>
      <c r="F510" s="96"/>
      <c r="G510" s="97"/>
      <c r="H510" s="96"/>
      <c r="I510" s="96"/>
      <c r="J510" s="96"/>
      <c r="K510" s="96"/>
      <c r="L510" s="98"/>
      <c r="M510" s="131"/>
      <c r="N510" s="131"/>
      <c r="O510" s="97"/>
      <c r="P510" s="96"/>
      <c r="Z510" s="87"/>
    </row>
    <row r="511" spans="3:26" x14ac:dyDescent="0.45">
      <c r="C511" s="87"/>
      <c r="D511" s="96"/>
      <c r="E511" s="96"/>
      <c r="F511" s="96"/>
      <c r="G511" s="97"/>
      <c r="H511" s="96"/>
      <c r="I511" s="96"/>
      <c r="J511" s="96"/>
      <c r="K511" s="96"/>
      <c r="L511" s="98"/>
      <c r="M511" s="131"/>
      <c r="N511" s="131"/>
      <c r="O511" s="97"/>
      <c r="P511" s="96"/>
      <c r="Z511" s="87"/>
    </row>
    <row r="512" spans="3:26" x14ac:dyDescent="0.45">
      <c r="C512" s="87"/>
      <c r="D512" s="96"/>
      <c r="E512" s="96"/>
      <c r="F512" s="96"/>
      <c r="G512" s="97"/>
      <c r="H512" s="96"/>
      <c r="I512" s="96"/>
      <c r="J512" s="96"/>
      <c r="K512" s="96"/>
      <c r="L512" s="98"/>
      <c r="M512" s="131"/>
      <c r="N512" s="131"/>
      <c r="O512" s="97"/>
      <c r="P512" s="96"/>
      <c r="Z512" s="87"/>
    </row>
    <row r="513" spans="3:26" x14ac:dyDescent="0.45">
      <c r="C513" s="87"/>
      <c r="D513" s="96"/>
      <c r="E513" s="96"/>
      <c r="F513" s="96"/>
      <c r="G513" s="97"/>
      <c r="H513" s="96"/>
      <c r="I513" s="96"/>
      <c r="J513" s="96"/>
      <c r="K513" s="96"/>
      <c r="L513" s="98"/>
      <c r="M513" s="131"/>
      <c r="N513" s="131"/>
      <c r="O513" s="97"/>
      <c r="P513" s="96"/>
      <c r="Z513" s="87"/>
    </row>
    <row r="514" spans="3:26" x14ac:dyDescent="0.45">
      <c r="C514" s="87"/>
      <c r="D514" s="96"/>
      <c r="E514" s="96"/>
      <c r="F514" s="96"/>
      <c r="G514" s="97"/>
      <c r="H514" s="96"/>
      <c r="I514" s="96"/>
      <c r="J514" s="96"/>
      <c r="K514" s="96"/>
      <c r="L514" s="98"/>
      <c r="M514" s="131"/>
      <c r="N514" s="131"/>
      <c r="O514" s="97"/>
      <c r="P514" s="96"/>
      <c r="Z514" s="87"/>
    </row>
    <row r="515" spans="3:26" x14ac:dyDescent="0.45">
      <c r="C515" s="87"/>
      <c r="D515" s="96"/>
      <c r="E515" s="96"/>
      <c r="F515" s="96"/>
      <c r="G515" s="97"/>
      <c r="H515" s="96"/>
      <c r="I515" s="96"/>
      <c r="J515" s="96"/>
      <c r="K515" s="96"/>
      <c r="L515" s="98"/>
      <c r="M515" s="131"/>
      <c r="N515" s="131"/>
      <c r="O515" s="97"/>
      <c r="P515" s="96"/>
      <c r="Z515" s="87"/>
    </row>
    <row r="516" spans="3:26" x14ac:dyDescent="0.45">
      <c r="C516" s="87"/>
      <c r="D516" s="96"/>
      <c r="E516" s="96"/>
      <c r="F516" s="96"/>
      <c r="G516" s="97"/>
      <c r="H516" s="96"/>
      <c r="I516" s="96"/>
      <c r="J516" s="96"/>
      <c r="K516" s="96"/>
      <c r="L516" s="98"/>
      <c r="M516" s="131"/>
      <c r="N516" s="131"/>
      <c r="O516" s="97"/>
      <c r="P516" s="96"/>
      <c r="Z516" s="87"/>
    </row>
    <row r="517" spans="3:26" x14ac:dyDescent="0.45">
      <c r="C517" s="87"/>
      <c r="D517" s="96"/>
      <c r="E517" s="96"/>
      <c r="F517" s="96"/>
      <c r="G517" s="97"/>
      <c r="H517" s="96"/>
      <c r="I517" s="96"/>
      <c r="J517" s="96"/>
      <c r="K517" s="96"/>
      <c r="L517" s="98"/>
      <c r="M517" s="131"/>
      <c r="N517" s="131"/>
      <c r="O517" s="97"/>
      <c r="P517" s="96"/>
      <c r="Z517" s="87"/>
    </row>
    <row r="518" spans="3:26" x14ac:dyDescent="0.45">
      <c r="D518" s="96"/>
      <c r="E518" s="96"/>
      <c r="F518" s="96"/>
      <c r="G518" s="97"/>
      <c r="H518" s="96"/>
      <c r="I518" s="96"/>
      <c r="J518" s="96"/>
      <c r="K518" s="96"/>
      <c r="L518" s="98"/>
      <c r="M518" s="131"/>
      <c r="N518" s="131"/>
      <c r="O518" s="97"/>
      <c r="P518" s="96"/>
      <c r="Z518" s="87"/>
    </row>
    <row r="519" spans="3:26" x14ac:dyDescent="0.45">
      <c r="C519" s="96"/>
      <c r="D519" s="96"/>
      <c r="E519" s="96"/>
      <c r="F519" s="96"/>
      <c r="G519" s="97"/>
      <c r="H519" s="96"/>
      <c r="I519" s="96"/>
      <c r="J519" s="96"/>
      <c r="K519" s="96"/>
      <c r="L519" s="98"/>
      <c r="M519" s="131"/>
      <c r="N519" s="131"/>
      <c r="O519" s="97"/>
      <c r="P519" s="96"/>
      <c r="Z519" s="87"/>
    </row>
    <row r="520" spans="3:26" x14ac:dyDescent="0.45">
      <c r="C520" s="96"/>
      <c r="D520" s="96"/>
      <c r="E520" s="96"/>
      <c r="F520" s="96"/>
      <c r="G520" s="97"/>
      <c r="H520" s="96"/>
      <c r="I520" s="96"/>
      <c r="J520" s="96"/>
      <c r="K520" s="96"/>
      <c r="L520" s="98"/>
      <c r="M520" s="131"/>
      <c r="N520" s="131"/>
      <c r="O520" s="97"/>
      <c r="P520" s="96"/>
      <c r="Z520" s="87"/>
    </row>
    <row r="521" spans="3:26" x14ac:dyDescent="0.45">
      <c r="C521" s="96"/>
      <c r="D521" s="96"/>
      <c r="E521" s="96"/>
      <c r="F521" s="96"/>
      <c r="G521" s="97"/>
      <c r="H521" s="96"/>
      <c r="I521" s="96"/>
      <c r="J521" s="96"/>
      <c r="K521" s="96"/>
      <c r="L521" s="98"/>
      <c r="M521" s="131"/>
      <c r="N521" s="131"/>
      <c r="O521" s="97"/>
      <c r="P521" s="96"/>
      <c r="Z521" s="87"/>
    </row>
    <row r="522" spans="3:26" x14ac:dyDescent="0.45">
      <c r="C522" s="96"/>
      <c r="D522" s="96"/>
      <c r="E522" s="96"/>
      <c r="F522" s="96"/>
      <c r="G522" s="97"/>
      <c r="H522" s="96"/>
      <c r="I522" s="96"/>
      <c r="J522" s="96"/>
      <c r="K522" s="96"/>
      <c r="L522" s="98"/>
      <c r="M522" s="131"/>
      <c r="N522" s="131"/>
      <c r="O522" s="97"/>
      <c r="P522" s="96"/>
      <c r="Z522" s="87"/>
    </row>
    <row r="523" spans="3:26" x14ac:dyDescent="0.45">
      <c r="C523" s="96"/>
      <c r="D523" s="96"/>
      <c r="E523" s="96"/>
      <c r="F523" s="96"/>
      <c r="G523" s="97"/>
      <c r="H523" s="96"/>
      <c r="I523" s="96"/>
      <c r="J523" s="96"/>
      <c r="K523" s="96"/>
      <c r="L523" s="98"/>
      <c r="M523" s="131"/>
      <c r="N523" s="131"/>
      <c r="O523" s="97"/>
      <c r="P523" s="96"/>
      <c r="Z523" s="87"/>
    </row>
    <row r="524" spans="3:26" x14ac:dyDescent="0.45">
      <c r="C524" s="96"/>
      <c r="D524" s="96"/>
      <c r="E524" s="96"/>
      <c r="F524" s="96"/>
      <c r="G524" s="97"/>
      <c r="H524" s="96"/>
      <c r="I524" s="96"/>
      <c r="J524" s="96"/>
      <c r="K524" s="96"/>
      <c r="L524" s="98"/>
      <c r="M524" s="131"/>
      <c r="N524" s="131"/>
      <c r="O524" s="97"/>
      <c r="P524" s="96"/>
      <c r="Z524" s="87"/>
    </row>
    <row r="525" spans="3:26" x14ac:dyDescent="0.45">
      <c r="C525" s="96"/>
      <c r="D525" s="96"/>
      <c r="E525" s="96"/>
      <c r="F525" s="96"/>
      <c r="G525" s="97"/>
      <c r="H525" s="96"/>
      <c r="I525" s="96"/>
      <c r="J525" s="96"/>
      <c r="K525" s="96"/>
      <c r="L525" s="98"/>
      <c r="M525" s="131"/>
      <c r="N525" s="131"/>
      <c r="O525" s="97"/>
      <c r="P525" s="96"/>
      <c r="Z525" s="87"/>
    </row>
    <row r="526" spans="3:26" x14ac:dyDescent="0.45">
      <c r="C526" s="96"/>
      <c r="D526" s="96"/>
      <c r="E526" s="96"/>
      <c r="F526" s="96"/>
      <c r="G526" s="97"/>
      <c r="H526" s="96"/>
      <c r="I526" s="96"/>
      <c r="J526" s="96"/>
      <c r="K526" s="96"/>
      <c r="L526" s="98"/>
      <c r="M526" s="131"/>
      <c r="N526" s="131"/>
      <c r="O526" s="97"/>
      <c r="P526" s="96"/>
      <c r="Z526" s="87"/>
    </row>
    <row r="527" spans="3:26" x14ac:dyDescent="0.45">
      <c r="C527" s="96"/>
      <c r="D527" s="96"/>
      <c r="E527" s="96"/>
      <c r="F527" s="96"/>
      <c r="G527" s="97"/>
      <c r="H527" s="96"/>
      <c r="I527" s="96"/>
      <c r="J527" s="96"/>
      <c r="K527" s="96"/>
      <c r="L527" s="98"/>
      <c r="M527" s="131"/>
      <c r="N527" s="131"/>
      <c r="O527" s="97"/>
      <c r="P527" s="96"/>
      <c r="Z527" s="87"/>
    </row>
    <row r="528" spans="3:26" x14ac:dyDescent="0.45">
      <c r="C528" s="96"/>
      <c r="D528" s="96"/>
      <c r="E528" s="96"/>
      <c r="F528" s="96"/>
      <c r="G528" s="97"/>
      <c r="H528" s="96"/>
      <c r="I528" s="96"/>
      <c r="J528" s="96"/>
      <c r="K528" s="96"/>
      <c r="L528" s="98"/>
      <c r="M528" s="131"/>
      <c r="N528" s="131"/>
      <c r="O528" s="97"/>
      <c r="P528" s="96"/>
      <c r="Z528" s="87"/>
    </row>
    <row r="529" spans="3:26" x14ac:dyDescent="0.45">
      <c r="C529" s="96"/>
      <c r="D529" s="96"/>
      <c r="E529" s="96"/>
      <c r="F529" s="96"/>
      <c r="G529" s="97"/>
      <c r="H529" s="96"/>
      <c r="I529" s="96"/>
      <c r="J529" s="96"/>
      <c r="K529" s="96"/>
      <c r="L529" s="98"/>
      <c r="M529" s="131"/>
      <c r="N529" s="131"/>
      <c r="O529" s="97"/>
      <c r="P529" s="96"/>
      <c r="Z529" s="87"/>
    </row>
    <row r="530" spans="3:26" x14ac:dyDescent="0.45">
      <c r="C530" s="96"/>
      <c r="D530" s="96"/>
      <c r="E530" s="96"/>
      <c r="F530" s="96"/>
      <c r="G530" s="97"/>
      <c r="H530" s="96"/>
      <c r="I530" s="96"/>
      <c r="J530" s="96"/>
      <c r="K530" s="96"/>
      <c r="L530" s="98"/>
      <c r="M530" s="131"/>
      <c r="N530" s="131"/>
      <c r="O530" s="97"/>
      <c r="P530" s="96"/>
      <c r="Z530" s="87"/>
    </row>
    <row r="531" spans="3:26" x14ac:dyDescent="0.45">
      <c r="C531" s="96"/>
      <c r="D531" s="96"/>
      <c r="E531" s="96"/>
      <c r="F531" s="96"/>
      <c r="G531" s="97"/>
      <c r="H531" s="96"/>
      <c r="I531" s="96"/>
      <c r="J531" s="96"/>
      <c r="K531" s="96"/>
      <c r="L531" s="98"/>
      <c r="M531" s="131"/>
      <c r="N531" s="131"/>
      <c r="O531" s="97"/>
      <c r="P531" s="96"/>
      <c r="Z531" s="87"/>
    </row>
    <row r="532" spans="3:26" x14ac:dyDescent="0.45">
      <c r="C532" s="96"/>
      <c r="D532" s="96"/>
      <c r="E532" s="96"/>
      <c r="F532" s="96"/>
      <c r="G532" s="97" t="s">
        <v>38</v>
      </c>
      <c r="H532" s="96"/>
      <c r="I532" s="96"/>
      <c r="J532" s="96"/>
      <c r="K532" s="96"/>
      <c r="L532" s="98"/>
      <c r="M532" s="131"/>
      <c r="N532" s="131"/>
      <c r="O532" s="97"/>
      <c r="P532" s="96"/>
      <c r="Z532" s="87"/>
    </row>
    <row r="533" spans="3:26" x14ac:dyDescent="0.45">
      <c r="C533" s="96"/>
      <c r="D533" s="96"/>
      <c r="E533" s="96"/>
      <c r="F533" s="96"/>
      <c r="G533" s="97" t="s">
        <v>38</v>
      </c>
      <c r="H533" s="96"/>
      <c r="I533" s="96"/>
      <c r="J533" s="96"/>
      <c r="K533" s="96"/>
      <c r="L533" s="98"/>
      <c r="M533" s="131"/>
      <c r="N533" s="131"/>
      <c r="O533" s="97"/>
      <c r="P533" s="96"/>
      <c r="Z533" s="87"/>
    </row>
    <row r="534" spans="3:26" x14ac:dyDescent="0.45">
      <c r="C534" s="96"/>
      <c r="D534" s="96"/>
      <c r="E534" s="96"/>
      <c r="F534" s="96"/>
      <c r="G534" s="97" t="s">
        <v>38</v>
      </c>
      <c r="H534" s="96"/>
      <c r="I534" s="96"/>
      <c r="J534" s="96"/>
      <c r="K534" s="96"/>
      <c r="L534" s="98"/>
      <c r="M534" s="131"/>
      <c r="N534" s="131"/>
      <c r="O534" s="97"/>
      <c r="P534" s="96"/>
      <c r="Z534" s="87"/>
    </row>
    <row r="535" spans="3:26" x14ac:dyDescent="0.45">
      <c r="C535" s="96"/>
      <c r="D535" s="96"/>
      <c r="E535" s="96"/>
      <c r="F535" s="96"/>
      <c r="G535" s="97"/>
      <c r="H535" s="96"/>
      <c r="I535" s="96"/>
      <c r="J535" s="96"/>
      <c r="K535" s="96"/>
      <c r="L535" s="98"/>
      <c r="M535" s="131"/>
      <c r="N535" s="131"/>
      <c r="O535" s="97"/>
      <c r="P535" s="96"/>
      <c r="Z535" s="87"/>
    </row>
    <row r="536" spans="3:26" x14ac:dyDescent="0.45">
      <c r="C536" s="96"/>
      <c r="D536" s="96"/>
      <c r="E536" s="96"/>
      <c r="F536" s="96"/>
      <c r="G536" s="97"/>
      <c r="H536" s="96"/>
      <c r="I536" s="96"/>
      <c r="J536" s="96"/>
      <c r="K536" s="96"/>
      <c r="L536" s="98"/>
      <c r="M536" s="131"/>
      <c r="N536" s="131"/>
      <c r="O536" s="97"/>
      <c r="P536" s="96"/>
      <c r="Z536" s="87"/>
    </row>
    <row r="537" spans="3:26" x14ac:dyDescent="0.45">
      <c r="C537" s="96"/>
      <c r="D537" s="96"/>
      <c r="E537" s="96"/>
      <c r="F537" s="96"/>
      <c r="G537" s="97"/>
      <c r="H537" s="96"/>
      <c r="I537" s="96"/>
      <c r="J537" s="96"/>
      <c r="K537" s="96"/>
      <c r="L537" s="98"/>
      <c r="M537" s="131"/>
      <c r="N537" s="131"/>
      <c r="O537" s="97"/>
      <c r="P537" s="96"/>
      <c r="Z537" s="87"/>
    </row>
    <row r="538" spans="3:26" x14ac:dyDescent="0.45">
      <c r="C538" s="96"/>
      <c r="D538" s="96"/>
      <c r="E538" s="96"/>
      <c r="F538" s="96"/>
      <c r="G538" s="97"/>
      <c r="H538" s="96"/>
      <c r="I538" s="96"/>
      <c r="J538" s="96"/>
      <c r="K538" s="96"/>
      <c r="L538" s="98"/>
      <c r="M538" s="131"/>
      <c r="N538" s="131"/>
      <c r="O538" s="97"/>
      <c r="P538" s="96"/>
      <c r="Z538" s="87"/>
    </row>
    <row r="539" spans="3:26" x14ac:dyDescent="0.45">
      <c r="C539" s="96"/>
      <c r="D539" s="96"/>
      <c r="E539" s="96"/>
      <c r="F539" s="96"/>
      <c r="G539" s="97"/>
      <c r="H539" s="96"/>
      <c r="I539" s="96"/>
      <c r="J539" s="96"/>
      <c r="K539" s="96"/>
      <c r="L539" s="98"/>
      <c r="M539" s="131"/>
      <c r="N539" s="131"/>
      <c r="O539" s="97"/>
      <c r="P539" s="96"/>
      <c r="Z539" s="87"/>
    </row>
    <row r="540" spans="3:26" x14ac:dyDescent="0.45">
      <c r="C540" s="96"/>
      <c r="D540" s="96"/>
      <c r="E540" s="96"/>
      <c r="F540" s="96"/>
      <c r="G540" s="97"/>
      <c r="H540" s="96"/>
      <c r="I540" s="96"/>
      <c r="J540" s="96"/>
      <c r="K540" s="96"/>
      <c r="L540" s="98"/>
      <c r="M540" s="131"/>
      <c r="N540" s="131"/>
      <c r="O540" s="97"/>
      <c r="P540" s="96"/>
      <c r="Z540" s="87"/>
    </row>
    <row r="541" spans="3:26" x14ac:dyDescent="0.45">
      <c r="C541" s="96"/>
      <c r="D541" s="96"/>
      <c r="E541" s="96"/>
      <c r="F541" s="96"/>
      <c r="G541" s="97"/>
      <c r="H541" s="96"/>
      <c r="I541" s="96"/>
      <c r="J541" s="96"/>
      <c r="K541" s="96"/>
      <c r="L541" s="98"/>
      <c r="M541" s="131"/>
      <c r="N541" s="131"/>
      <c r="O541" s="97"/>
      <c r="P541" s="96"/>
      <c r="Z541" s="87"/>
    </row>
    <row r="542" spans="3:26" x14ac:dyDescent="0.45">
      <c r="C542" s="96"/>
      <c r="D542" s="96"/>
      <c r="E542" s="96"/>
      <c r="F542" s="96"/>
      <c r="G542" s="97"/>
      <c r="H542" s="96"/>
      <c r="I542" s="96"/>
      <c r="J542" s="96"/>
      <c r="K542" s="96"/>
      <c r="L542" s="98"/>
      <c r="M542" s="131"/>
      <c r="N542" s="131"/>
      <c r="O542" s="97"/>
      <c r="P542" s="96"/>
      <c r="Z542" s="87"/>
    </row>
    <row r="543" spans="3:26" x14ac:dyDescent="0.45">
      <c r="C543" s="96"/>
      <c r="D543" s="96"/>
      <c r="E543" s="96"/>
      <c r="F543" s="96"/>
      <c r="G543" s="97"/>
      <c r="H543" s="96"/>
      <c r="I543" s="96"/>
      <c r="J543" s="96"/>
      <c r="K543" s="96"/>
      <c r="L543" s="98"/>
      <c r="M543" s="131"/>
      <c r="N543" s="131"/>
      <c r="O543" s="97"/>
      <c r="P543" s="96"/>
      <c r="Z543" s="87"/>
    </row>
    <row r="544" spans="3:26" x14ac:dyDescent="0.45">
      <c r="C544" s="96"/>
      <c r="D544" s="96"/>
      <c r="E544" s="96"/>
      <c r="F544" s="96"/>
      <c r="G544" s="97"/>
      <c r="H544" s="96"/>
      <c r="I544" s="96"/>
      <c r="J544" s="96"/>
      <c r="K544" s="96"/>
      <c r="L544" s="98"/>
      <c r="M544" s="131"/>
      <c r="N544" s="131"/>
      <c r="O544" s="97"/>
      <c r="P544" s="96"/>
      <c r="Z544" s="87"/>
    </row>
    <row r="545" spans="3:26" x14ac:dyDescent="0.45">
      <c r="C545" s="96"/>
      <c r="D545" s="96"/>
      <c r="E545" s="96"/>
      <c r="F545" s="96"/>
      <c r="G545" s="97"/>
      <c r="H545" s="96"/>
      <c r="I545" s="96"/>
      <c r="J545" s="96"/>
      <c r="K545" s="96"/>
      <c r="L545" s="98"/>
      <c r="M545" s="131"/>
      <c r="N545" s="131"/>
      <c r="O545" s="97"/>
      <c r="P545" s="96"/>
      <c r="Z545" s="87"/>
    </row>
    <row r="546" spans="3:26" x14ac:dyDescent="0.45">
      <c r="C546" s="96"/>
      <c r="D546" s="96"/>
      <c r="E546" s="96"/>
      <c r="F546" s="96"/>
      <c r="G546" s="97"/>
      <c r="H546" s="96"/>
      <c r="I546" s="96"/>
      <c r="J546" s="96"/>
      <c r="K546" s="96"/>
      <c r="L546" s="98"/>
      <c r="M546" s="131"/>
      <c r="N546" s="131"/>
      <c r="O546" s="97"/>
      <c r="P546" s="96"/>
      <c r="Z546" s="87"/>
    </row>
    <row r="547" spans="3:26" x14ac:dyDescent="0.45">
      <c r="C547" s="96"/>
      <c r="D547" s="96"/>
      <c r="E547" s="96"/>
      <c r="F547" s="96"/>
      <c r="G547" s="97"/>
      <c r="H547" s="96"/>
      <c r="I547" s="96"/>
      <c r="J547" s="96"/>
      <c r="K547" s="96"/>
      <c r="L547" s="98"/>
      <c r="M547" s="131"/>
      <c r="N547" s="131"/>
      <c r="O547" s="97"/>
      <c r="P547" s="96"/>
      <c r="Z547" s="87"/>
    </row>
    <row r="548" spans="3:26" x14ac:dyDescent="0.45">
      <c r="C548" s="96"/>
      <c r="D548" s="96"/>
      <c r="E548" s="96"/>
      <c r="F548" s="96"/>
      <c r="G548" s="97"/>
      <c r="H548" s="96"/>
      <c r="I548" s="96"/>
      <c r="J548" s="96"/>
      <c r="K548" s="96"/>
      <c r="L548" s="98"/>
      <c r="M548" s="131"/>
      <c r="N548" s="131"/>
      <c r="O548" s="97"/>
      <c r="P548" s="96"/>
      <c r="Z548" s="87"/>
    </row>
    <row r="549" spans="3:26" x14ac:dyDescent="0.45">
      <c r="C549" s="96"/>
      <c r="D549" s="96"/>
      <c r="E549" s="96"/>
      <c r="F549" s="96"/>
      <c r="G549" s="97"/>
      <c r="H549" s="96"/>
      <c r="I549" s="96"/>
      <c r="J549" s="96"/>
      <c r="K549" s="96"/>
      <c r="L549" s="98"/>
      <c r="M549" s="131"/>
      <c r="N549" s="131"/>
      <c r="O549" s="97"/>
      <c r="P549" s="96"/>
      <c r="Z549" s="87"/>
    </row>
    <row r="550" spans="3:26" x14ac:dyDescent="0.45">
      <c r="C550" s="96"/>
      <c r="D550" s="96"/>
      <c r="E550" s="96"/>
      <c r="F550" s="96"/>
      <c r="G550" s="97"/>
      <c r="H550" s="96"/>
      <c r="I550" s="96"/>
      <c r="J550" s="96"/>
      <c r="K550" s="96"/>
      <c r="L550" s="98"/>
      <c r="M550" s="131"/>
      <c r="N550" s="131"/>
      <c r="O550" s="97"/>
      <c r="P550" s="96"/>
      <c r="Z550" s="87"/>
    </row>
    <row r="551" spans="3:26" x14ac:dyDescent="0.45">
      <c r="C551" s="96"/>
      <c r="D551" s="96"/>
      <c r="E551" s="96"/>
      <c r="F551" s="96"/>
      <c r="G551" s="97"/>
      <c r="H551" s="96"/>
      <c r="I551" s="96"/>
      <c r="J551" s="96"/>
      <c r="K551" s="96"/>
      <c r="L551" s="98"/>
      <c r="M551" s="131"/>
      <c r="N551" s="131"/>
      <c r="O551" s="97"/>
      <c r="P551" s="96"/>
      <c r="Z551" s="87"/>
    </row>
    <row r="552" spans="3:26" x14ac:dyDescent="0.45">
      <c r="C552" s="96"/>
      <c r="D552" s="96"/>
      <c r="E552" s="96"/>
      <c r="F552" s="96"/>
      <c r="G552" s="97"/>
      <c r="H552" s="96"/>
      <c r="I552" s="96"/>
      <c r="J552" s="96"/>
      <c r="K552" s="96"/>
      <c r="L552" s="98"/>
      <c r="M552" s="131"/>
      <c r="N552" s="131"/>
      <c r="O552" s="97"/>
      <c r="P552" s="96"/>
      <c r="Z552" s="87"/>
    </row>
    <row r="553" spans="3:26" x14ac:dyDescent="0.45">
      <c r="C553" s="96"/>
      <c r="D553" s="96"/>
      <c r="E553" s="96"/>
      <c r="F553" s="96"/>
      <c r="G553" s="97"/>
      <c r="H553" s="96"/>
      <c r="I553" s="96"/>
      <c r="J553" s="96"/>
      <c r="K553" s="96"/>
      <c r="L553" s="98"/>
      <c r="M553" s="131"/>
      <c r="N553" s="131"/>
      <c r="O553" s="97"/>
      <c r="P553" s="96"/>
      <c r="Z553" s="87"/>
    </row>
    <row r="554" spans="3:26" x14ac:dyDescent="0.45">
      <c r="C554" s="96"/>
      <c r="D554" s="96"/>
      <c r="E554" s="96"/>
      <c r="F554" s="96"/>
      <c r="G554" s="97"/>
      <c r="H554" s="96"/>
      <c r="I554" s="96"/>
      <c r="J554" s="96"/>
      <c r="K554" s="96"/>
      <c r="L554" s="98"/>
      <c r="M554" s="131"/>
      <c r="N554" s="131"/>
      <c r="O554" s="97"/>
      <c r="P554" s="96"/>
      <c r="Z554" s="87"/>
    </row>
    <row r="555" spans="3:26" x14ac:dyDescent="0.45">
      <c r="C555" s="96"/>
      <c r="D555" s="96"/>
      <c r="E555" s="96"/>
      <c r="F555" s="96"/>
      <c r="G555" s="97"/>
      <c r="H555" s="96"/>
      <c r="I555" s="96"/>
      <c r="J555" s="96"/>
      <c r="K555" s="96"/>
      <c r="L555" s="98"/>
      <c r="M555" s="131"/>
      <c r="N555" s="131"/>
      <c r="O555" s="97"/>
      <c r="P555" s="96"/>
      <c r="Z555" s="87"/>
    </row>
    <row r="556" spans="3:26" x14ac:dyDescent="0.45">
      <c r="C556" s="96"/>
      <c r="D556" s="96"/>
      <c r="E556" s="96"/>
      <c r="F556" s="96"/>
      <c r="G556" s="97"/>
      <c r="H556" s="96"/>
      <c r="I556" s="96"/>
      <c r="J556" s="96"/>
      <c r="K556" s="96"/>
      <c r="L556" s="98"/>
      <c r="M556" s="131"/>
      <c r="N556" s="131"/>
      <c r="O556" s="97"/>
      <c r="P556" s="96"/>
      <c r="Z556" s="87"/>
    </row>
    <row r="557" spans="3:26" x14ac:dyDescent="0.45">
      <c r="C557" s="96"/>
      <c r="D557" s="96"/>
      <c r="E557" s="96"/>
      <c r="F557" s="96"/>
      <c r="G557" s="97"/>
      <c r="H557" s="96"/>
      <c r="I557" s="96"/>
      <c r="J557" s="96"/>
      <c r="K557" s="96"/>
      <c r="L557" s="98"/>
      <c r="M557" s="131"/>
      <c r="N557" s="131"/>
      <c r="O557" s="97"/>
      <c r="P557" s="96"/>
      <c r="Z557" s="87"/>
    </row>
    <row r="558" spans="3:26" x14ac:dyDescent="0.45">
      <c r="C558" s="96"/>
      <c r="D558" s="96"/>
      <c r="E558" s="96"/>
      <c r="F558" s="96"/>
      <c r="G558" s="97"/>
      <c r="H558" s="96"/>
      <c r="I558" s="96"/>
      <c r="J558" s="96"/>
      <c r="K558" s="96"/>
      <c r="L558" s="98"/>
      <c r="M558" s="131"/>
      <c r="N558" s="131"/>
      <c r="O558" s="97"/>
      <c r="P558" s="96"/>
      <c r="Z558" s="87"/>
    </row>
    <row r="559" spans="3:26" x14ac:dyDescent="0.45">
      <c r="C559" s="96"/>
      <c r="D559" s="96"/>
      <c r="E559" s="96"/>
      <c r="F559" s="96"/>
      <c r="G559" s="97"/>
      <c r="H559" s="96"/>
      <c r="I559" s="96"/>
      <c r="J559" s="96"/>
      <c r="K559" s="96"/>
      <c r="L559" s="98"/>
      <c r="M559" s="131"/>
      <c r="N559" s="131"/>
      <c r="O559" s="97"/>
      <c r="P559" s="96"/>
      <c r="Z559" s="87"/>
    </row>
    <row r="560" spans="3:26" x14ac:dyDescent="0.45">
      <c r="C560" s="96"/>
      <c r="D560" s="96"/>
      <c r="E560" s="96"/>
      <c r="F560" s="96"/>
      <c r="G560" s="97"/>
      <c r="H560" s="96"/>
      <c r="I560" s="96"/>
      <c r="J560" s="96"/>
      <c r="K560" s="96"/>
      <c r="L560" s="98"/>
      <c r="M560" s="131"/>
      <c r="N560" s="131"/>
      <c r="O560" s="97"/>
      <c r="P560" s="96"/>
      <c r="Z560" s="87"/>
    </row>
    <row r="561" spans="3:26" x14ac:dyDescent="0.45">
      <c r="C561" s="96"/>
      <c r="D561" s="96"/>
      <c r="E561" s="96"/>
      <c r="F561" s="96"/>
      <c r="G561" s="97"/>
      <c r="H561" s="96"/>
      <c r="I561" s="96"/>
      <c r="J561" s="96"/>
      <c r="K561" s="96"/>
      <c r="L561" s="98"/>
      <c r="M561" s="131"/>
      <c r="N561" s="131"/>
      <c r="O561" s="97"/>
      <c r="P561" s="96"/>
      <c r="Z561" s="87"/>
    </row>
    <row r="562" spans="3:26" x14ac:dyDescent="0.45">
      <c r="C562" s="96"/>
      <c r="D562" s="96"/>
      <c r="E562" s="96"/>
      <c r="F562" s="96"/>
      <c r="G562" s="97"/>
      <c r="H562" s="96"/>
      <c r="I562" s="96"/>
      <c r="J562" s="96"/>
      <c r="K562" s="96"/>
      <c r="L562" s="98"/>
      <c r="M562" s="131"/>
      <c r="N562" s="131"/>
      <c r="O562" s="97"/>
      <c r="P562" s="96"/>
      <c r="Z562" s="87"/>
    </row>
    <row r="563" spans="3:26" x14ac:dyDescent="0.45">
      <c r="C563" s="96"/>
      <c r="D563" s="96"/>
      <c r="E563" s="96"/>
      <c r="F563" s="96"/>
      <c r="G563" s="97"/>
      <c r="H563" s="96"/>
      <c r="I563" s="96"/>
      <c r="J563" s="96"/>
      <c r="K563" s="96"/>
      <c r="L563" s="98"/>
      <c r="M563" s="131"/>
      <c r="N563" s="131"/>
      <c r="O563" s="97"/>
      <c r="P563" s="96"/>
      <c r="Z563" s="87"/>
    </row>
    <row r="564" spans="3:26" x14ac:dyDescent="0.45">
      <c r="C564" s="96"/>
      <c r="D564" s="96"/>
      <c r="E564" s="96"/>
      <c r="F564" s="96"/>
      <c r="G564" s="97"/>
      <c r="H564" s="96"/>
      <c r="I564" s="96"/>
      <c r="J564" s="96"/>
      <c r="K564" s="96"/>
      <c r="L564" s="98"/>
      <c r="M564" s="131"/>
      <c r="N564" s="131"/>
      <c r="O564" s="97"/>
      <c r="P564" s="96"/>
      <c r="Z564" s="87"/>
    </row>
    <row r="565" spans="3:26" x14ac:dyDescent="0.45">
      <c r="C565" s="96"/>
      <c r="D565" s="96"/>
      <c r="E565" s="96"/>
      <c r="F565" s="96"/>
      <c r="G565" s="97"/>
      <c r="H565" s="96"/>
      <c r="I565" s="96"/>
      <c r="J565" s="96"/>
      <c r="K565" s="96"/>
      <c r="L565" s="98"/>
      <c r="M565" s="131"/>
      <c r="N565" s="131"/>
      <c r="O565" s="97"/>
      <c r="P565" s="96"/>
      <c r="Z565" s="87"/>
    </row>
    <row r="566" spans="3:26" x14ac:dyDescent="0.45">
      <c r="C566" s="96"/>
      <c r="D566" s="96"/>
      <c r="E566" s="96"/>
      <c r="F566" s="96"/>
      <c r="G566" s="97"/>
      <c r="H566" s="96"/>
      <c r="I566" s="96"/>
      <c r="J566" s="96"/>
      <c r="K566" s="96"/>
      <c r="L566" s="98"/>
      <c r="M566" s="131"/>
      <c r="N566" s="131"/>
      <c r="O566" s="97"/>
      <c r="P566" s="96"/>
      <c r="Z566" s="87"/>
    </row>
    <row r="567" spans="3:26" x14ac:dyDescent="0.45">
      <c r="C567" s="96"/>
      <c r="D567" s="96"/>
      <c r="E567" s="96"/>
      <c r="F567" s="96"/>
      <c r="G567" s="97"/>
      <c r="H567" s="96"/>
      <c r="I567" s="96"/>
      <c r="J567" s="96"/>
      <c r="K567" s="96"/>
      <c r="L567" s="98"/>
      <c r="M567" s="131"/>
      <c r="N567" s="131"/>
      <c r="O567" s="97"/>
      <c r="P567" s="96"/>
      <c r="Z567" s="87"/>
    </row>
    <row r="568" spans="3:26" x14ac:dyDescent="0.45">
      <c r="C568" s="96"/>
      <c r="D568" s="96"/>
      <c r="E568" s="96"/>
      <c r="F568" s="96"/>
      <c r="G568" s="97"/>
      <c r="H568" s="96"/>
      <c r="I568" s="96"/>
      <c r="J568" s="96"/>
      <c r="K568" s="96"/>
      <c r="L568" s="98"/>
      <c r="M568" s="131"/>
      <c r="N568" s="131"/>
      <c r="O568" s="97"/>
      <c r="P568" s="96"/>
      <c r="Z568" s="87"/>
    </row>
    <row r="569" spans="3:26" x14ac:dyDescent="0.45">
      <c r="C569" s="96"/>
      <c r="D569" s="96"/>
      <c r="E569" s="96"/>
      <c r="F569" s="96"/>
      <c r="G569" s="97"/>
      <c r="H569" s="96"/>
      <c r="I569" s="96"/>
      <c r="J569" s="96"/>
      <c r="K569" s="96"/>
      <c r="L569" s="98"/>
      <c r="M569" s="131"/>
      <c r="N569" s="131"/>
      <c r="O569" s="97"/>
      <c r="P569" s="96"/>
      <c r="Z569" s="87"/>
    </row>
    <row r="570" spans="3:26" x14ac:dyDescent="0.45">
      <c r="C570" s="96"/>
      <c r="D570" s="96"/>
      <c r="E570" s="96"/>
      <c r="F570" s="96"/>
      <c r="G570" s="97"/>
      <c r="H570" s="96"/>
      <c r="I570" s="96"/>
      <c r="J570" s="96"/>
      <c r="K570" s="96"/>
      <c r="L570" s="98"/>
      <c r="M570" s="131"/>
      <c r="N570" s="131"/>
      <c r="O570" s="97"/>
      <c r="P570" s="96"/>
      <c r="Z570" s="87"/>
    </row>
    <row r="571" spans="3:26" x14ac:dyDescent="0.45">
      <c r="C571" s="96"/>
      <c r="D571" s="96"/>
      <c r="E571" s="96"/>
      <c r="F571" s="96"/>
      <c r="G571" s="97"/>
      <c r="H571" s="96"/>
      <c r="I571" s="96"/>
      <c r="J571" s="96"/>
      <c r="K571" s="96"/>
      <c r="L571" s="98"/>
      <c r="M571" s="131"/>
      <c r="N571" s="131"/>
      <c r="O571" s="97"/>
      <c r="P571" s="96"/>
      <c r="Z571" s="87"/>
    </row>
    <row r="572" spans="3:26" x14ac:dyDescent="0.45">
      <c r="C572" s="96"/>
      <c r="D572" s="96"/>
      <c r="E572" s="96"/>
      <c r="F572" s="96"/>
      <c r="G572" s="97"/>
      <c r="H572" s="96"/>
      <c r="I572" s="96"/>
      <c r="J572" s="96"/>
      <c r="K572" s="96"/>
      <c r="L572" s="98"/>
      <c r="M572" s="131"/>
      <c r="N572" s="131"/>
      <c r="O572" s="97"/>
      <c r="P572" s="96"/>
      <c r="Z572" s="87"/>
    </row>
    <row r="573" spans="3:26" x14ac:dyDescent="0.45">
      <c r="C573" s="96"/>
      <c r="D573" s="96"/>
      <c r="E573" s="96"/>
      <c r="F573" s="96"/>
      <c r="G573" s="97"/>
      <c r="H573" s="96"/>
      <c r="I573" s="96"/>
      <c r="J573" s="96"/>
      <c r="K573" s="96"/>
      <c r="L573" s="98"/>
      <c r="M573" s="131"/>
      <c r="N573" s="131"/>
      <c r="O573" s="97"/>
      <c r="P573" s="96"/>
      <c r="Z573" s="87"/>
    </row>
    <row r="574" spans="3:26" x14ac:dyDescent="0.45">
      <c r="C574" s="96"/>
      <c r="D574" s="96"/>
      <c r="E574" s="96"/>
      <c r="F574" s="96"/>
      <c r="G574" s="97"/>
      <c r="H574" s="96"/>
      <c r="I574" s="96"/>
      <c r="J574" s="96"/>
      <c r="K574" s="96"/>
      <c r="L574" s="98"/>
      <c r="M574" s="131"/>
      <c r="N574" s="131"/>
      <c r="O574" s="97"/>
      <c r="P574" s="96"/>
      <c r="Z574" s="87"/>
    </row>
    <row r="575" spans="3:26" x14ac:dyDescent="0.45">
      <c r="C575" s="96"/>
      <c r="D575" s="96"/>
      <c r="E575" s="96"/>
      <c r="F575" s="96"/>
      <c r="G575" s="97"/>
      <c r="H575" s="96"/>
      <c r="I575" s="96"/>
      <c r="J575" s="96"/>
      <c r="K575" s="96"/>
      <c r="L575" s="98"/>
      <c r="M575" s="131"/>
      <c r="N575" s="131"/>
      <c r="O575" s="97"/>
      <c r="P575" s="96"/>
      <c r="Z575" s="87"/>
    </row>
    <row r="576" spans="3:26" x14ac:dyDescent="0.45">
      <c r="C576" s="96"/>
      <c r="D576" s="96"/>
      <c r="E576" s="96"/>
      <c r="F576" s="96"/>
      <c r="G576" s="97"/>
      <c r="H576" s="96"/>
      <c r="I576" s="96"/>
      <c r="J576" s="96"/>
      <c r="K576" s="96"/>
      <c r="L576" s="98"/>
      <c r="M576" s="131"/>
      <c r="N576" s="131"/>
      <c r="O576" s="97"/>
      <c r="P576" s="96"/>
      <c r="Z576" s="87"/>
    </row>
    <row r="577" spans="3:26" x14ac:dyDescent="0.45">
      <c r="C577" s="96"/>
      <c r="D577" s="96"/>
      <c r="E577" s="96"/>
      <c r="F577" s="96"/>
      <c r="G577" s="97"/>
      <c r="H577" s="96"/>
      <c r="I577" s="96"/>
      <c r="J577" s="96"/>
      <c r="K577" s="96"/>
      <c r="L577" s="98"/>
      <c r="M577" s="131"/>
      <c r="N577" s="131"/>
      <c r="O577" s="97"/>
      <c r="P577" s="96"/>
      <c r="Z577" s="87"/>
    </row>
    <row r="578" spans="3:26" x14ac:dyDescent="0.45">
      <c r="C578" s="96"/>
      <c r="D578" s="96"/>
      <c r="E578" s="96"/>
      <c r="F578" s="96"/>
      <c r="G578" s="97"/>
      <c r="H578" s="96"/>
      <c r="I578" s="96"/>
      <c r="J578" s="96"/>
      <c r="K578" s="96"/>
      <c r="L578" s="98"/>
      <c r="M578" s="131"/>
      <c r="N578" s="131"/>
      <c r="O578" s="97"/>
      <c r="P578" s="96"/>
      <c r="Z578" s="87"/>
    </row>
    <row r="579" spans="3:26" x14ac:dyDescent="0.45">
      <c r="C579" s="96"/>
      <c r="D579" s="96"/>
      <c r="E579" s="96"/>
      <c r="F579" s="96"/>
      <c r="G579" s="97"/>
      <c r="H579" s="96"/>
      <c r="I579" s="96"/>
      <c r="J579" s="96"/>
      <c r="K579" s="96"/>
      <c r="L579" s="98"/>
      <c r="M579" s="131"/>
      <c r="N579" s="131"/>
      <c r="O579" s="97"/>
      <c r="P579" s="96"/>
      <c r="Z579" s="87"/>
    </row>
    <row r="580" spans="3:26" x14ac:dyDescent="0.45">
      <c r="C580" s="96"/>
      <c r="D580" s="96"/>
      <c r="E580" s="96"/>
      <c r="F580" s="96"/>
      <c r="G580" s="97"/>
      <c r="H580" s="96"/>
      <c r="I580" s="96"/>
      <c r="J580" s="96"/>
      <c r="K580" s="96"/>
      <c r="L580" s="98"/>
      <c r="M580" s="131"/>
      <c r="N580" s="131"/>
      <c r="O580" s="97"/>
      <c r="P580" s="96"/>
      <c r="Z580" s="87"/>
    </row>
    <row r="581" spans="3:26" x14ac:dyDescent="0.45">
      <c r="C581" s="96"/>
      <c r="D581" s="96"/>
      <c r="E581" s="96"/>
      <c r="F581" s="96"/>
      <c r="G581" s="97"/>
      <c r="H581" s="96"/>
      <c r="I581" s="96"/>
      <c r="J581" s="96"/>
      <c r="K581" s="96"/>
      <c r="L581" s="98"/>
      <c r="M581" s="131"/>
      <c r="N581" s="131"/>
      <c r="O581" s="97"/>
      <c r="P581" s="96"/>
      <c r="Z581" s="87"/>
    </row>
    <row r="582" spans="3:26" x14ac:dyDescent="0.45">
      <c r="C582" s="96"/>
      <c r="D582" s="96"/>
      <c r="E582" s="96"/>
      <c r="F582" s="96"/>
      <c r="G582" s="97"/>
      <c r="H582" s="96"/>
      <c r="I582" s="96"/>
      <c r="J582" s="96"/>
      <c r="K582" s="96"/>
      <c r="L582" s="98"/>
      <c r="M582" s="131"/>
      <c r="N582" s="131"/>
      <c r="O582" s="97"/>
      <c r="P582" s="96"/>
      <c r="Z582" s="87"/>
    </row>
    <row r="583" spans="3:26" x14ac:dyDescent="0.45">
      <c r="C583" s="96"/>
      <c r="D583" s="96"/>
      <c r="E583" s="96"/>
      <c r="F583" s="96"/>
      <c r="G583" s="97"/>
      <c r="H583" s="96"/>
      <c r="I583" s="96"/>
      <c r="J583" s="96"/>
      <c r="K583" s="96"/>
      <c r="L583" s="98"/>
      <c r="M583" s="131"/>
      <c r="N583" s="131"/>
      <c r="O583" s="97"/>
      <c r="P583" s="96"/>
      <c r="Z583" s="87"/>
    </row>
    <row r="584" spans="3:26" x14ac:dyDescent="0.45">
      <c r="C584" s="96"/>
      <c r="D584" s="96"/>
      <c r="E584" s="96"/>
      <c r="F584" s="96"/>
      <c r="G584" s="97"/>
      <c r="H584" s="96"/>
      <c r="I584" s="96"/>
      <c r="J584" s="96"/>
      <c r="K584" s="96"/>
      <c r="L584" s="98"/>
      <c r="M584" s="131"/>
      <c r="N584" s="131"/>
      <c r="O584" s="97"/>
      <c r="P584" s="96"/>
      <c r="Z584" s="87"/>
    </row>
    <row r="585" spans="3:26" x14ac:dyDescent="0.45">
      <c r="C585" s="96"/>
      <c r="D585" s="96"/>
      <c r="E585" s="96"/>
      <c r="F585" s="96"/>
      <c r="G585" s="97"/>
      <c r="H585" s="96"/>
      <c r="I585" s="96"/>
      <c r="J585" s="96"/>
      <c r="K585" s="96"/>
      <c r="L585" s="98"/>
      <c r="M585" s="131"/>
      <c r="N585" s="131"/>
      <c r="O585" s="97"/>
      <c r="P585" s="96"/>
      <c r="Z585" s="87"/>
    </row>
    <row r="586" spans="3:26" x14ac:dyDescent="0.45">
      <c r="C586" s="96"/>
      <c r="D586" s="96"/>
      <c r="E586" s="96"/>
      <c r="F586" s="96"/>
      <c r="G586" s="97"/>
      <c r="H586" s="96"/>
      <c r="I586" s="96"/>
      <c r="J586" s="96"/>
      <c r="K586" s="96"/>
      <c r="L586" s="98"/>
      <c r="M586" s="131"/>
      <c r="N586" s="131"/>
      <c r="O586" s="97"/>
      <c r="P586" s="96"/>
      <c r="Z586" s="87"/>
    </row>
    <row r="587" spans="3:26" x14ac:dyDescent="0.45">
      <c r="C587" s="96"/>
      <c r="D587" s="96"/>
      <c r="E587" s="96"/>
      <c r="F587" s="96"/>
      <c r="G587" s="97"/>
      <c r="H587" s="96"/>
      <c r="I587" s="96"/>
      <c r="J587" s="96"/>
      <c r="K587" s="96"/>
      <c r="L587" s="98"/>
      <c r="M587" s="131"/>
      <c r="N587" s="131"/>
      <c r="O587" s="97"/>
      <c r="P587" s="96"/>
      <c r="Z587" s="87"/>
    </row>
    <row r="588" spans="3:26" x14ac:dyDescent="0.45">
      <c r="C588" s="96"/>
      <c r="D588" s="96"/>
      <c r="E588" s="96"/>
      <c r="F588" s="96"/>
      <c r="G588" s="97"/>
      <c r="H588" s="96"/>
      <c r="I588" s="96"/>
      <c r="J588" s="96"/>
      <c r="K588" s="96"/>
      <c r="L588" s="98"/>
      <c r="M588" s="131"/>
      <c r="N588" s="131"/>
      <c r="O588" s="97"/>
      <c r="P588" s="96"/>
      <c r="Z588" s="87"/>
    </row>
    <row r="589" spans="3:26" x14ac:dyDescent="0.45">
      <c r="C589" s="96"/>
      <c r="D589" s="96"/>
      <c r="E589" s="96"/>
      <c r="F589" s="96"/>
      <c r="G589" s="97"/>
      <c r="H589" s="96"/>
      <c r="I589" s="96"/>
      <c r="J589" s="96"/>
      <c r="K589" s="96"/>
      <c r="L589" s="98"/>
      <c r="M589" s="131"/>
      <c r="N589" s="131"/>
      <c r="O589" s="97"/>
      <c r="P589" s="96"/>
      <c r="Z589" s="87"/>
    </row>
    <row r="590" spans="3:26" x14ac:dyDescent="0.45">
      <c r="C590" s="96"/>
      <c r="D590" s="96"/>
      <c r="E590" s="96"/>
      <c r="F590" s="96"/>
      <c r="G590" s="97"/>
      <c r="H590" s="96"/>
      <c r="I590" s="96"/>
      <c r="J590" s="96"/>
      <c r="K590" s="96"/>
      <c r="L590" s="98"/>
      <c r="M590" s="131"/>
      <c r="N590" s="131"/>
      <c r="O590" s="97"/>
      <c r="P590" s="96"/>
      <c r="Z590" s="87"/>
    </row>
    <row r="591" spans="3:26" x14ac:dyDescent="0.45">
      <c r="D591" s="96"/>
      <c r="E591" s="96"/>
      <c r="F591" s="96"/>
      <c r="G591" s="97"/>
      <c r="H591" s="96"/>
      <c r="I591" s="96"/>
      <c r="J591" s="96"/>
      <c r="K591" s="96"/>
      <c r="L591" s="98"/>
      <c r="M591" s="131"/>
      <c r="N591" s="131"/>
      <c r="O591" s="97"/>
      <c r="P591" s="96"/>
      <c r="Z591" s="87"/>
    </row>
    <row r="592" spans="3:26" x14ac:dyDescent="0.45">
      <c r="D592" s="96"/>
      <c r="E592" s="96"/>
      <c r="F592" s="96"/>
      <c r="G592" s="97"/>
      <c r="H592" s="96"/>
      <c r="I592" s="96"/>
      <c r="J592" s="96"/>
      <c r="K592" s="96"/>
      <c r="L592" s="98"/>
      <c r="M592" s="131"/>
      <c r="N592" s="131"/>
      <c r="O592" s="97"/>
      <c r="P592" s="96"/>
      <c r="Z592" s="87"/>
    </row>
    <row r="593" spans="4:26" x14ac:dyDescent="0.45">
      <c r="D593" s="96"/>
      <c r="E593" s="96"/>
      <c r="F593" s="96"/>
      <c r="G593" s="97"/>
      <c r="H593" s="96"/>
      <c r="I593" s="96"/>
      <c r="J593" s="96"/>
      <c r="K593" s="96"/>
      <c r="L593" s="98"/>
      <c r="M593" s="131"/>
      <c r="N593" s="131"/>
      <c r="O593" s="97"/>
      <c r="P593" s="96"/>
      <c r="Z593" s="87"/>
    </row>
    <row r="594" spans="4:26" x14ac:dyDescent="0.45">
      <c r="D594" s="96"/>
      <c r="E594" s="96"/>
      <c r="F594" s="96"/>
      <c r="G594" s="97"/>
      <c r="H594" s="96"/>
      <c r="I594" s="96"/>
      <c r="J594" s="96"/>
      <c r="K594" s="96"/>
      <c r="L594" s="98"/>
      <c r="M594" s="131"/>
      <c r="N594" s="131"/>
      <c r="O594" s="97"/>
      <c r="P594" s="96"/>
      <c r="Z594" s="87"/>
    </row>
    <row r="595" spans="4:26" x14ac:dyDescent="0.45">
      <c r="D595" s="96"/>
      <c r="E595" s="96"/>
      <c r="F595" s="96"/>
      <c r="G595" s="97"/>
      <c r="H595" s="96"/>
      <c r="I595" s="96"/>
      <c r="J595" s="96"/>
      <c r="K595" s="96"/>
      <c r="L595" s="98"/>
      <c r="M595" s="131"/>
      <c r="N595" s="131"/>
      <c r="O595" s="97"/>
      <c r="P595" s="96"/>
      <c r="Z595" s="87"/>
    </row>
    <row r="596" spans="4:26" x14ac:dyDescent="0.45">
      <c r="D596" s="96"/>
      <c r="E596" s="96"/>
      <c r="F596" s="96"/>
      <c r="G596" s="97"/>
      <c r="H596" s="96"/>
      <c r="I596" s="96"/>
      <c r="J596" s="96"/>
      <c r="K596" s="96"/>
      <c r="L596" s="98"/>
      <c r="M596" s="131"/>
      <c r="N596" s="131"/>
      <c r="O596" s="97"/>
      <c r="P596" s="96"/>
      <c r="Z596" s="87"/>
    </row>
    <row r="597" spans="4:26" x14ac:dyDescent="0.45">
      <c r="D597" s="96"/>
      <c r="E597" s="96"/>
      <c r="F597" s="96"/>
      <c r="G597" s="97"/>
      <c r="H597" s="96"/>
      <c r="I597" s="96"/>
      <c r="J597" s="96"/>
      <c r="K597" s="96"/>
      <c r="L597" s="98"/>
      <c r="M597" s="131"/>
      <c r="N597" s="131"/>
      <c r="O597" s="97"/>
      <c r="P597" s="96"/>
      <c r="Z597" s="87"/>
    </row>
    <row r="598" spans="4:26" x14ac:dyDescent="0.45">
      <c r="D598" s="96"/>
      <c r="E598" s="96"/>
      <c r="F598" s="96"/>
      <c r="G598" s="97"/>
      <c r="H598" s="96"/>
      <c r="I598" s="96"/>
      <c r="J598" s="96"/>
      <c r="K598" s="96"/>
      <c r="L598" s="98"/>
      <c r="M598" s="131"/>
      <c r="N598" s="131"/>
      <c r="O598" s="97"/>
      <c r="P598" s="96"/>
      <c r="Z598" s="87"/>
    </row>
    <row r="599" spans="4:26" x14ac:dyDescent="0.45">
      <c r="D599" s="96"/>
      <c r="E599" s="96"/>
      <c r="F599" s="96"/>
      <c r="G599" s="97"/>
      <c r="H599" s="96"/>
      <c r="I599" s="96"/>
      <c r="J599" s="96"/>
      <c r="K599" s="96"/>
      <c r="L599" s="98"/>
      <c r="M599" s="131"/>
      <c r="N599" s="131"/>
      <c r="O599" s="97"/>
      <c r="P599" s="96"/>
      <c r="Z599" s="87"/>
    </row>
    <row r="600" spans="4:26" x14ac:dyDescent="0.45">
      <c r="D600" s="96"/>
      <c r="E600" s="96"/>
      <c r="F600" s="96"/>
      <c r="G600" s="97"/>
      <c r="H600" s="96"/>
      <c r="I600" s="96"/>
      <c r="J600" s="96"/>
      <c r="K600" s="96"/>
      <c r="L600" s="98"/>
      <c r="M600" s="131"/>
      <c r="N600" s="131"/>
      <c r="O600" s="97"/>
      <c r="P600" s="96"/>
      <c r="Z600" s="87"/>
    </row>
    <row r="601" spans="4:26" x14ac:dyDescent="0.45">
      <c r="D601" s="96"/>
      <c r="E601" s="96"/>
      <c r="F601" s="96"/>
      <c r="G601" s="97"/>
      <c r="H601" s="96"/>
      <c r="I601" s="96"/>
      <c r="J601" s="96"/>
      <c r="K601" s="96"/>
      <c r="L601" s="98"/>
      <c r="M601" s="131"/>
      <c r="N601" s="131"/>
      <c r="O601" s="97"/>
      <c r="P601" s="96"/>
      <c r="Z601" s="87"/>
    </row>
    <row r="602" spans="4:26" x14ac:dyDescent="0.45">
      <c r="D602" s="96"/>
      <c r="E602" s="96"/>
      <c r="F602" s="96"/>
      <c r="G602" s="97"/>
      <c r="H602" s="96"/>
      <c r="I602" s="96"/>
      <c r="J602" s="96"/>
      <c r="K602" s="96"/>
      <c r="L602" s="98"/>
      <c r="M602" s="131"/>
      <c r="N602" s="131"/>
      <c r="O602" s="97"/>
      <c r="P602" s="96"/>
      <c r="Z602" s="87"/>
    </row>
    <row r="603" spans="4:26" x14ac:dyDescent="0.45">
      <c r="D603" s="96"/>
      <c r="E603" s="96"/>
      <c r="F603" s="96"/>
      <c r="G603" s="97"/>
      <c r="H603" s="96"/>
      <c r="I603" s="96"/>
      <c r="J603" s="96"/>
      <c r="K603" s="96"/>
      <c r="L603" s="98"/>
      <c r="M603" s="131"/>
      <c r="N603" s="131"/>
      <c r="O603" s="97"/>
      <c r="P603" s="96"/>
      <c r="Z603" s="87"/>
    </row>
    <row r="604" spans="4:26" x14ac:dyDescent="0.45">
      <c r="D604" s="96"/>
      <c r="E604" s="96"/>
      <c r="F604" s="96"/>
      <c r="G604" s="97"/>
      <c r="H604" s="96"/>
      <c r="I604" s="96"/>
      <c r="J604" s="96"/>
      <c r="K604" s="96"/>
      <c r="L604" s="98"/>
      <c r="M604" s="131"/>
      <c r="N604" s="131"/>
      <c r="O604" s="97"/>
      <c r="P604" s="96"/>
      <c r="Z604" s="87"/>
    </row>
    <row r="605" spans="4:26" x14ac:dyDescent="0.45">
      <c r="D605" s="96"/>
      <c r="E605" s="96"/>
      <c r="F605" s="96"/>
      <c r="G605" s="97"/>
      <c r="H605" s="96"/>
      <c r="I605" s="96"/>
      <c r="J605" s="96"/>
      <c r="K605" s="96"/>
      <c r="L605" s="98"/>
      <c r="M605" s="131"/>
      <c r="N605" s="131"/>
      <c r="O605" s="97"/>
      <c r="P605" s="96"/>
      <c r="Z605" s="87"/>
    </row>
    <row r="606" spans="4:26" x14ac:dyDescent="0.45">
      <c r="D606" s="96"/>
      <c r="E606" s="96"/>
      <c r="F606" s="96"/>
      <c r="G606" s="97"/>
      <c r="H606" s="96"/>
      <c r="I606" s="96"/>
      <c r="J606" s="96"/>
      <c r="K606" s="96"/>
      <c r="L606" s="98"/>
      <c r="M606" s="131"/>
      <c r="N606" s="131"/>
      <c r="O606" s="97"/>
      <c r="P606" s="96"/>
      <c r="Z606" s="87"/>
    </row>
    <row r="607" spans="4:26" x14ac:dyDescent="0.45">
      <c r="D607" s="96"/>
      <c r="E607" s="96"/>
      <c r="F607" s="96"/>
      <c r="G607" s="97"/>
      <c r="H607" s="96"/>
      <c r="I607" s="96"/>
      <c r="J607" s="96"/>
      <c r="K607" s="96"/>
      <c r="L607" s="98"/>
      <c r="M607" s="131"/>
      <c r="N607" s="131"/>
      <c r="O607" s="97"/>
      <c r="P607" s="96"/>
      <c r="Z607" s="87"/>
    </row>
    <row r="608" spans="4:26" x14ac:dyDescent="0.45">
      <c r="D608" s="96"/>
      <c r="E608" s="96"/>
      <c r="F608" s="96"/>
      <c r="G608" s="97"/>
      <c r="H608" s="96"/>
      <c r="I608" s="96"/>
      <c r="J608" s="96"/>
      <c r="K608" s="96"/>
      <c r="L608" s="98"/>
      <c r="M608" s="131"/>
      <c r="N608" s="131"/>
      <c r="O608" s="97"/>
      <c r="P608" s="96"/>
      <c r="Z608" s="87"/>
    </row>
    <row r="609" spans="4:26" x14ac:dyDescent="0.45">
      <c r="D609" s="96"/>
      <c r="E609" s="96"/>
      <c r="F609" s="96"/>
      <c r="G609" s="97"/>
      <c r="H609" s="96"/>
      <c r="I609" s="96"/>
      <c r="J609" s="96"/>
      <c r="K609" s="96"/>
      <c r="L609" s="98"/>
      <c r="M609" s="131"/>
      <c r="N609" s="131"/>
      <c r="O609" s="97"/>
      <c r="P609" s="96"/>
      <c r="Z609" s="87"/>
    </row>
    <row r="610" spans="4:26" x14ac:dyDescent="0.45">
      <c r="D610" s="96"/>
      <c r="E610" s="96"/>
      <c r="F610" s="96"/>
      <c r="G610" s="97"/>
      <c r="H610" s="96"/>
      <c r="I610" s="96"/>
      <c r="J610" s="96"/>
      <c r="K610" s="96"/>
      <c r="L610" s="98"/>
      <c r="M610" s="131"/>
      <c r="N610" s="131"/>
      <c r="O610" s="97"/>
      <c r="P610" s="96"/>
      <c r="Z610" s="87"/>
    </row>
    <row r="611" spans="4:26" x14ac:dyDescent="0.45">
      <c r="D611" s="96"/>
      <c r="E611" s="96"/>
      <c r="F611" s="96"/>
      <c r="G611" s="97"/>
      <c r="H611" s="96"/>
      <c r="I611" s="96"/>
      <c r="J611" s="96"/>
      <c r="K611" s="96"/>
      <c r="L611" s="98"/>
      <c r="M611" s="131"/>
      <c r="N611" s="131"/>
      <c r="O611" s="97"/>
      <c r="P611" s="96"/>
      <c r="Z611" s="87"/>
    </row>
    <row r="612" spans="4:26" x14ac:dyDescent="0.45">
      <c r="D612" s="96"/>
      <c r="E612" s="96"/>
      <c r="F612" s="96"/>
      <c r="G612" s="97"/>
      <c r="H612" s="96"/>
      <c r="I612" s="96"/>
      <c r="J612" s="96"/>
      <c r="K612" s="96"/>
      <c r="L612" s="98"/>
      <c r="M612" s="131"/>
      <c r="N612" s="131"/>
      <c r="O612" s="97"/>
      <c r="P612" s="96"/>
      <c r="Z612" s="87"/>
    </row>
    <row r="613" spans="4:26" x14ac:dyDescent="0.45">
      <c r="D613" s="96"/>
      <c r="E613" s="96"/>
      <c r="F613" s="96"/>
      <c r="G613" s="97"/>
      <c r="H613" s="96"/>
      <c r="I613" s="96"/>
      <c r="J613" s="96"/>
      <c r="K613" s="96"/>
      <c r="L613" s="98"/>
      <c r="M613" s="131"/>
      <c r="N613" s="131"/>
      <c r="O613" s="97"/>
      <c r="P613" s="96"/>
      <c r="Z613" s="87"/>
    </row>
    <row r="614" spans="4:26" x14ac:dyDescent="0.45">
      <c r="D614" s="96"/>
      <c r="E614" s="96"/>
      <c r="F614" s="96"/>
      <c r="G614" s="97"/>
      <c r="H614" s="96"/>
      <c r="I614" s="96"/>
      <c r="J614" s="96"/>
      <c r="K614" s="96"/>
      <c r="L614" s="98"/>
      <c r="M614" s="131"/>
      <c r="N614" s="131"/>
      <c r="O614" s="97"/>
      <c r="P614" s="96"/>
      <c r="Z614" s="87"/>
    </row>
    <row r="615" spans="4:26" x14ac:dyDescent="0.45">
      <c r="D615" s="96"/>
      <c r="E615" s="96"/>
      <c r="F615" s="96"/>
      <c r="G615" s="97"/>
      <c r="H615" s="96"/>
      <c r="I615" s="96"/>
      <c r="J615" s="96"/>
      <c r="K615" s="96"/>
      <c r="L615" s="98"/>
      <c r="M615" s="131"/>
      <c r="N615" s="131"/>
      <c r="O615" s="97"/>
      <c r="P615" s="96"/>
      <c r="Z615" s="87"/>
    </row>
    <row r="616" spans="4:26" x14ac:dyDescent="0.45">
      <c r="D616" s="96"/>
      <c r="E616" s="96"/>
      <c r="F616" s="96"/>
      <c r="G616" s="97"/>
      <c r="H616" s="96"/>
      <c r="I616" s="96"/>
      <c r="J616" s="96"/>
      <c r="K616" s="96"/>
      <c r="L616" s="98"/>
      <c r="M616" s="131"/>
      <c r="N616" s="131"/>
      <c r="O616" s="97"/>
      <c r="P616" s="96"/>
      <c r="Z616" s="87"/>
    </row>
    <row r="617" spans="4:26" x14ac:dyDescent="0.45">
      <c r="D617" s="96"/>
      <c r="E617" s="96"/>
      <c r="F617" s="96"/>
      <c r="G617" s="97"/>
      <c r="H617" s="96"/>
      <c r="I617" s="96"/>
      <c r="J617" s="96"/>
      <c r="K617" s="96"/>
      <c r="L617" s="98"/>
      <c r="M617" s="131"/>
      <c r="N617" s="131"/>
      <c r="O617" s="97"/>
      <c r="P617" s="96"/>
      <c r="Z617" s="87"/>
    </row>
    <row r="618" spans="4:26" x14ac:dyDescent="0.45">
      <c r="D618" s="96"/>
      <c r="E618" s="96"/>
      <c r="F618" s="96"/>
      <c r="G618" s="97"/>
      <c r="H618" s="96"/>
      <c r="I618" s="96"/>
      <c r="J618" s="96"/>
      <c r="K618" s="96"/>
      <c r="L618" s="98"/>
      <c r="M618" s="131"/>
      <c r="N618" s="131"/>
      <c r="O618" s="97"/>
      <c r="P618" s="96"/>
      <c r="Z618" s="87"/>
    </row>
    <row r="619" spans="4:26" x14ac:dyDescent="0.45">
      <c r="D619" s="96"/>
      <c r="E619" s="96"/>
      <c r="F619" s="96"/>
      <c r="G619" s="97"/>
      <c r="H619" s="96"/>
      <c r="I619" s="96"/>
      <c r="J619" s="96"/>
      <c r="K619" s="96"/>
      <c r="L619" s="98"/>
      <c r="M619" s="131"/>
      <c r="N619" s="131"/>
      <c r="O619" s="97"/>
      <c r="P619" s="96"/>
      <c r="Z619" s="87"/>
    </row>
    <row r="620" spans="4:26" x14ac:dyDescent="0.45">
      <c r="D620" s="96"/>
      <c r="E620" s="96"/>
      <c r="F620" s="96"/>
      <c r="G620" s="97"/>
      <c r="H620" s="96"/>
      <c r="I620" s="96"/>
      <c r="J620" s="96"/>
      <c r="K620" s="96"/>
      <c r="L620" s="98"/>
      <c r="M620" s="131"/>
      <c r="N620" s="131"/>
      <c r="O620" s="97"/>
      <c r="P620" s="96"/>
      <c r="Z620" s="87"/>
    </row>
    <row r="621" spans="4:26" x14ac:dyDescent="0.45">
      <c r="D621" s="96"/>
      <c r="E621" s="96"/>
      <c r="F621" s="96"/>
      <c r="G621" s="97"/>
      <c r="H621" s="96"/>
      <c r="I621" s="96"/>
      <c r="J621" s="96"/>
      <c r="K621" s="96"/>
      <c r="L621" s="98"/>
      <c r="M621" s="131"/>
      <c r="N621" s="131"/>
      <c r="O621" s="97"/>
      <c r="P621" s="96"/>
      <c r="Z621" s="87"/>
    </row>
    <row r="622" spans="4:26" x14ac:dyDescent="0.45">
      <c r="D622" s="96"/>
      <c r="E622" s="96"/>
      <c r="F622" s="96"/>
      <c r="G622" s="97"/>
      <c r="H622" s="96"/>
      <c r="I622" s="96"/>
      <c r="J622" s="96"/>
      <c r="K622" s="96"/>
      <c r="L622" s="98"/>
      <c r="M622" s="131"/>
      <c r="N622" s="131"/>
      <c r="O622" s="97"/>
      <c r="P622" s="96"/>
      <c r="Z622" s="87"/>
    </row>
    <row r="623" spans="4:26" x14ac:dyDescent="0.45">
      <c r="D623" s="96"/>
      <c r="E623" s="96"/>
      <c r="F623" s="96"/>
      <c r="G623" s="97"/>
      <c r="H623" s="96"/>
      <c r="I623" s="96"/>
      <c r="J623" s="96"/>
      <c r="K623" s="96"/>
      <c r="L623" s="98"/>
      <c r="M623" s="131"/>
      <c r="N623" s="131"/>
      <c r="O623" s="97"/>
      <c r="P623" s="96"/>
      <c r="Z623" s="87"/>
    </row>
    <row r="624" spans="4:26" x14ac:dyDescent="0.45">
      <c r="D624" s="96"/>
      <c r="E624" s="96"/>
      <c r="F624" s="96"/>
      <c r="G624" s="97"/>
      <c r="H624" s="96"/>
      <c r="I624" s="96"/>
      <c r="J624" s="96"/>
      <c r="K624" s="96"/>
      <c r="L624" s="98"/>
      <c r="M624" s="131"/>
      <c r="N624" s="131"/>
      <c r="O624" s="97"/>
      <c r="P624" s="96"/>
      <c r="Z624" s="87"/>
    </row>
    <row r="625" spans="4:26" x14ac:dyDescent="0.45">
      <c r="D625" s="96"/>
      <c r="E625" s="96"/>
      <c r="F625" s="96"/>
      <c r="G625" s="97"/>
      <c r="H625" s="96"/>
      <c r="I625" s="96"/>
      <c r="J625" s="96"/>
      <c r="K625" s="96"/>
      <c r="L625" s="98"/>
      <c r="M625" s="131"/>
      <c r="N625" s="131"/>
      <c r="O625" s="97"/>
      <c r="P625" s="96"/>
      <c r="Z625" s="87"/>
    </row>
    <row r="626" spans="4:26" x14ac:dyDescent="0.45">
      <c r="D626" s="96"/>
      <c r="E626" s="96"/>
      <c r="F626" s="96"/>
      <c r="G626" s="97"/>
      <c r="H626" s="96"/>
      <c r="I626" s="96"/>
      <c r="J626" s="96"/>
      <c r="K626" s="96"/>
      <c r="L626" s="98"/>
      <c r="M626" s="131"/>
      <c r="N626" s="131"/>
      <c r="O626" s="97"/>
      <c r="P626" s="96"/>
      <c r="Z626" s="87"/>
    </row>
    <row r="627" spans="4:26" x14ac:dyDescent="0.45">
      <c r="D627" s="96"/>
      <c r="E627" s="96"/>
      <c r="F627" s="96"/>
      <c r="G627" s="97"/>
      <c r="H627" s="96"/>
      <c r="I627" s="96"/>
      <c r="J627" s="96"/>
      <c r="K627" s="96"/>
      <c r="L627" s="98"/>
      <c r="M627" s="131"/>
      <c r="N627" s="131"/>
      <c r="O627" s="97"/>
      <c r="P627" s="96"/>
      <c r="Z627" s="87"/>
    </row>
    <row r="628" spans="4:26" x14ac:dyDescent="0.45">
      <c r="D628" s="96"/>
      <c r="E628" s="96"/>
      <c r="F628" s="96"/>
      <c r="G628" s="97"/>
      <c r="H628" s="96"/>
      <c r="I628" s="96"/>
      <c r="J628" s="96"/>
      <c r="K628" s="96"/>
      <c r="L628" s="98"/>
      <c r="M628" s="131"/>
      <c r="N628" s="131"/>
      <c r="O628" s="97"/>
      <c r="P628" s="96"/>
      <c r="Z628" s="87"/>
    </row>
    <row r="629" spans="4:26" x14ac:dyDescent="0.45">
      <c r="D629" s="96"/>
      <c r="E629" s="96"/>
      <c r="F629" s="96"/>
      <c r="G629" s="97"/>
      <c r="H629" s="96"/>
      <c r="I629" s="96"/>
      <c r="J629" s="96"/>
      <c r="K629" s="96"/>
      <c r="L629" s="98"/>
      <c r="M629" s="131"/>
      <c r="N629" s="131"/>
      <c r="O629" s="97"/>
      <c r="P629" s="96"/>
      <c r="Z629" s="87"/>
    </row>
    <row r="630" spans="4:26" x14ac:dyDescent="0.45">
      <c r="D630" s="96"/>
      <c r="E630" s="96"/>
      <c r="F630" s="96"/>
      <c r="G630" s="97"/>
      <c r="H630" s="96"/>
      <c r="I630" s="96"/>
      <c r="J630" s="96"/>
      <c r="K630" s="96"/>
      <c r="L630" s="98"/>
      <c r="M630" s="131"/>
      <c r="N630" s="131"/>
      <c r="O630" s="97"/>
      <c r="P630" s="96"/>
      <c r="Z630" s="87"/>
    </row>
    <row r="631" spans="4:26" x14ac:dyDescent="0.45">
      <c r="D631" s="96"/>
      <c r="E631" s="96"/>
      <c r="F631" s="96"/>
      <c r="G631" s="97"/>
      <c r="H631" s="96"/>
      <c r="I631" s="96"/>
      <c r="J631" s="96"/>
      <c r="K631" s="96"/>
      <c r="L631" s="98"/>
      <c r="M631" s="131"/>
      <c r="N631" s="131"/>
      <c r="O631" s="97"/>
      <c r="P631" s="96"/>
      <c r="Z631" s="87"/>
    </row>
    <row r="632" spans="4:26" x14ac:dyDescent="0.45">
      <c r="D632" s="96"/>
      <c r="E632" s="96"/>
      <c r="F632" s="96"/>
      <c r="G632" s="97"/>
      <c r="H632" s="96"/>
      <c r="I632" s="96"/>
      <c r="J632" s="96"/>
      <c r="K632" s="96"/>
      <c r="L632" s="98"/>
      <c r="M632" s="131"/>
      <c r="N632" s="131"/>
      <c r="O632" s="97"/>
      <c r="P632" s="96"/>
      <c r="Z632" s="87"/>
    </row>
    <row r="633" spans="4:26" x14ac:dyDescent="0.45">
      <c r="D633" s="96"/>
      <c r="E633" s="96"/>
      <c r="F633" s="96"/>
      <c r="G633" s="97"/>
      <c r="H633" s="96"/>
      <c r="I633" s="96"/>
      <c r="J633" s="96"/>
      <c r="K633" s="96"/>
      <c r="L633" s="98"/>
      <c r="M633" s="131"/>
      <c r="N633" s="131"/>
      <c r="O633" s="97"/>
      <c r="P633" s="96"/>
      <c r="Z633" s="87"/>
    </row>
    <row r="634" spans="4:26" x14ac:dyDescent="0.45">
      <c r="D634" s="96"/>
      <c r="E634" s="96"/>
      <c r="F634" s="96"/>
      <c r="G634" s="97"/>
      <c r="H634" s="96"/>
      <c r="I634" s="96"/>
      <c r="J634" s="96"/>
      <c r="K634" s="96"/>
      <c r="L634" s="98"/>
      <c r="M634" s="131"/>
      <c r="N634" s="131"/>
      <c r="O634" s="97"/>
      <c r="P634" s="96"/>
      <c r="Z634" s="87"/>
    </row>
    <row r="635" spans="4:26" x14ac:dyDescent="0.45">
      <c r="D635" s="96"/>
      <c r="E635" s="96"/>
      <c r="F635" s="96"/>
      <c r="G635" s="97"/>
      <c r="H635" s="96"/>
      <c r="I635" s="96"/>
      <c r="J635" s="96"/>
      <c r="K635" s="96"/>
      <c r="L635" s="98"/>
      <c r="M635" s="131"/>
      <c r="N635" s="131"/>
      <c r="O635" s="97"/>
      <c r="P635" s="96"/>
      <c r="Z635" s="87"/>
    </row>
    <row r="636" spans="4:26" x14ac:dyDescent="0.45">
      <c r="D636" s="96"/>
      <c r="E636" s="96"/>
      <c r="F636" s="96"/>
      <c r="G636" s="97"/>
      <c r="H636" s="96"/>
      <c r="I636" s="96"/>
      <c r="J636" s="96"/>
      <c r="K636" s="96"/>
      <c r="L636" s="98"/>
      <c r="M636" s="131"/>
      <c r="N636" s="131"/>
      <c r="O636" s="97"/>
      <c r="P636" s="96"/>
      <c r="Z636" s="87"/>
    </row>
    <row r="637" spans="4:26" x14ac:dyDescent="0.45">
      <c r="D637" s="96"/>
      <c r="E637" s="96"/>
      <c r="F637" s="96"/>
      <c r="G637" s="97"/>
      <c r="H637" s="96"/>
      <c r="I637" s="96"/>
      <c r="J637" s="96"/>
      <c r="K637" s="96"/>
      <c r="L637" s="98"/>
      <c r="M637" s="131"/>
      <c r="N637" s="131"/>
      <c r="O637" s="97"/>
      <c r="P637" s="96"/>
      <c r="Z637" s="87"/>
    </row>
    <row r="638" spans="4:26" x14ac:dyDescent="0.45">
      <c r="D638" s="96"/>
      <c r="E638" s="96"/>
      <c r="F638" s="96"/>
      <c r="G638" s="97"/>
      <c r="H638" s="96"/>
      <c r="I638" s="96"/>
      <c r="J638" s="96"/>
      <c r="K638" s="96"/>
      <c r="L638" s="98"/>
      <c r="M638" s="131"/>
      <c r="N638" s="131"/>
      <c r="O638" s="97"/>
      <c r="P638" s="96"/>
      <c r="Z638" s="87"/>
    </row>
    <row r="639" spans="4:26" x14ac:dyDescent="0.45">
      <c r="D639" s="96"/>
      <c r="E639" s="96"/>
      <c r="F639" s="96"/>
      <c r="G639" s="97"/>
      <c r="H639" s="96"/>
      <c r="I639" s="96"/>
      <c r="J639" s="96"/>
      <c r="K639" s="96"/>
      <c r="L639" s="98"/>
      <c r="M639" s="131"/>
      <c r="N639" s="131"/>
      <c r="O639" s="97"/>
      <c r="P639" s="96"/>
      <c r="Z639" s="87"/>
    </row>
    <row r="640" spans="4:26" x14ac:dyDescent="0.45">
      <c r="D640" s="96"/>
      <c r="E640" s="96"/>
      <c r="F640" s="96"/>
      <c r="G640" s="97"/>
      <c r="H640" s="96"/>
      <c r="I640" s="96"/>
      <c r="J640" s="96"/>
      <c r="K640" s="96"/>
      <c r="L640" s="98"/>
      <c r="M640" s="131"/>
      <c r="N640" s="131"/>
      <c r="O640" s="97"/>
      <c r="P640" s="96"/>
      <c r="Z640" s="87"/>
    </row>
    <row r="641" spans="4:26" x14ac:dyDescent="0.45">
      <c r="D641" s="96"/>
      <c r="E641" s="96"/>
      <c r="F641" s="96"/>
      <c r="G641" s="97"/>
      <c r="H641" s="96"/>
      <c r="I641" s="96"/>
      <c r="J641" s="96"/>
      <c r="K641" s="96"/>
      <c r="L641" s="98"/>
      <c r="M641" s="131"/>
      <c r="N641" s="131"/>
      <c r="O641" s="97"/>
      <c r="P641" s="96"/>
      <c r="Z641" s="87"/>
    </row>
    <row r="642" spans="4:26" x14ac:dyDescent="0.45">
      <c r="D642" s="96"/>
      <c r="E642" s="96"/>
      <c r="F642" s="96"/>
      <c r="G642" s="97"/>
      <c r="H642" s="96"/>
      <c r="I642" s="96"/>
      <c r="J642" s="96"/>
      <c r="K642" s="96"/>
      <c r="L642" s="98"/>
      <c r="M642" s="131"/>
      <c r="N642" s="131"/>
      <c r="O642" s="97"/>
      <c r="P642" s="96"/>
      <c r="Z642" s="87"/>
    </row>
    <row r="643" spans="4:26" x14ac:dyDescent="0.45">
      <c r="D643" s="96"/>
      <c r="E643" s="96"/>
      <c r="F643" s="96"/>
      <c r="G643" s="97"/>
      <c r="H643" s="96"/>
      <c r="I643" s="96"/>
      <c r="J643" s="96"/>
      <c r="K643" s="96"/>
      <c r="L643" s="98"/>
      <c r="M643" s="131"/>
      <c r="N643" s="131"/>
      <c r="O643" s="97"/>
      <c r="P643" s="96"/>
      <c r="Z643" s="87"/>
    </row>
    <row r="644" spans="4:26" x14ac:dyDescent="0.45">
      <c r="D644" s="96"/>
      <c r="E644" s="96"/>
      <c r="F644" s="96"/>
      <c r="G644" s="97"/>
      <c r="H644" s="96"/>
      <c r="I644" s="96"/>
      <c r="J644" s="96"/>
      <c r="K644" s="96"/>
      <c r="L644" s="98"/>
      <c r="M644" s="131"/>
      <c r="N644" s="131"/>
      <c r="O644" s="97"/>
      <c r="P644" s="96"/>
      <c r="Z644" s="87"/>
    </row>
    <row r="645" spans="4:26" x14ac:dyDescent="0.45">
      <c r="D645" s="96"/>
      <c r="E645" s="96"/>
      <c r="F645" s="96"/>
      <c r="G645" s="97"/>
      <c r="H645" s="96"/>
      <c r="I645" s="96"/>
      <c r="J645" s="96"/>
      <c r="K645" s="96"/>
      <c r="L645" s="98"/>
      <c r="M645" s="131"/>
      <c r="N645" s="131"/>
      <c r="O645" s="97"/>
      <c r="P645" s="96"/>
      <c r="Z645" s="87"/>
    </row>
    <row r="646" spans="4:26" x14ac:dyDescent="0.45">
      <c r="D646" s="96"/>
      <c r="E646" s="96"/>
      <c r="F646" s="96"/>
      <c r="G646" s="97"/>
      <c r="H646" s="96"/>
      <c r="I646" s="96"/>
      <c r="J646" s="96"/>
      <c r="K646" s="96"/>
      <c r="L646" s="98"/>
      <c r="M646" s="131"/>
      <c r="N646" s="131"/>
      <c r="O646" s="97"/>
      <c r="P646" s="96"/>
      <c r="Z646" s="87"/>
    </row>
    <row r="647" spans="4:26" x14ac:dyDescent="0.45">
      <c r="D647" s="96"/>
      <c r="E647" s="96"/>
      <c r="F647" s="96"/>
      <c r="G647" s="97"/>
      <c r="H647" s="96"/>
      <c r="I647" s="96"/>
      <c r="J647" s="96"/>
      <c r="K647" s="96"/>
      <c r="L647" s="98"/>
      <c r="M647" s="131"/>
      <c r="N647" s="131"/>
      <c r="O647" s="97"/>
      <c r="P647" s="96"/>
      <c r="Z647" s="87"/>
    </row>
    <row r="648" spans="4:26" x14ac:dyDescent="0.45">
      <c r="D648" s="96"/>
      <c r="E648" s="96"/>
      <c r="F648" s="96"/>
      <c r="G648" s="97"/>
      <c r="H648" s="96"/>
      <c r="I648" s="96"/>
      <c r="J648" s="96"/>
      <c r="K648" s="96"/>
      <c r="L648" s="98"/>
      <c r="M648" s="131"/>
      <c r="N648" s="131"/>
      <c r="O648" s="97"/>
      <c r="P648" s="96"/>
      <c r="Z648" s="87"/>
    </row>
    <row r="649" spans="4:26" x14ac:dyDescent="0.45">
      <c r="D649" s="96"/>
      <c r="E649" s="96"/>
      <c r="F649" s="96"/>
      <c r="G649" s="97"/>
      <c r="H649" s="96"/>
      <c r="I649" s="96"/>
      <c r="J649" s="96"/>
      <c r="K649" s="96"/>
      <c r="L649" s="98"/>
      <c r="M649" s="131"/>
      <c r="N649" s="131"/>
      <c r="O649" s="97"/>
      <c r="P649" s="96"/>
      <c r="Z649" s="87"/>
    </row>
    <row r="650" spans="4:26" x14ac:dyDescent="0.45">
      <c r="D650" s="96"/>
      <c r="E650" s="96"/>
      <c r="F650" s="96"/>
      <c r="G650" s="97"/>
      <c r="H650" s="96"/>
      <c r="I650" s="96"/>
      <c r="J650" s="96"/>
      <c r="K650" s="96"/>
      <c r="L650" s="98"/>
      <c r="M650" s="131"/>
      <c r="N650" s="131"/>
      <c r="O650" s="97"/>
      <c r="P650" s="96"/>
      <c r="Z650" s="87"/>
    </row>
    <row r="651" spans="4:26" x14ac:dyDescent="0.45">
      <c r="D651" s="96"/>
      <c r="E651" s="96"/>
      <c r="F651" s="96"/>
      <c r="G651" s="97"/>
      <c r="H651" s="96"/>
      <c r="I651" s="96"/>
      <c r="J651" s="96"/>
      <c r="K651" s="96"/>
      <c r="L651" s="98"/>
      <c r="M651" s="131"/>
      <c r="N651" s="131"/>
      <c r="O651" s="97"/>
      <c r="P651" s="96"/>
      <c r="Z651" s="87"/>
    </row>
    <row r="652" spans="4:26" x14ac:dyDescent="0.45">
      <c r="D652" s="96"/>
      <c r="E652" s="96"/>
      <c r="F652" s="96"/>
      <c r="G652" s="97"/>
      <c r="H652" s="96"/>
      <c r="I652" s="96"/>
      <c r="J652" s="96"/>
      <c r="K652" s="96"/>
      <c r="L652" s="98"/>
      <c r="M652" s="131"/>
      <c r="N652" s="131"/>
      <c r="O652" s="97"/>
      <c r="P652" s="96"/>
      <c r="Z652" s="87"/>
    </row>
    <row r="653" spans="4:26" x14ac:dyDescent="0.45">
      <c r="D653" s="96"/>
      <c r="E653" s="96"/>
      <c r="F653" s="96"/>
      <c r="G653" s="97"/>
      <c r="H653" s="96"/>
      <c r="I653" s="96"/>
      <c r="J653" s="96"/>
      <c r="K653" s="96"/>
      <c r="L653" s="98"/>
      <c r="M653" s="131"/>
      <c r="N653" s="131"/>
      <c r="O653" s="97"/>
      <c r="P653" s="96"/>
      <c r="Z653" s="87"/>
    </row>
    <row r="654" spans="4:26" x14ac:dyDescent="0.45">
      <c r="D654" s="96"/>
      <c r="E654" s="96"/>
      <c r="F654" s="96"/>
      <c r="G654" s="97"/>
      <c r="H654" s="96"/>
      <c r="I654" s="96"/>
      <c r="J654" s="96"/>
      <c r="K654" s="96"/>
      <c r="L654" s="98"/>
      <c r="M654" s="131"/>
      <c r="N654" s="131"/>
      <c r="O654" s="97"/>
      <c r="P654" s="96"/>
      <c r="Z654" s="87"/>
    </row>
    <row r="655" spans="4:26" x14ac:dyDescent="0.45">
      <c r="D655" s="96"/>
      <c r="E655" s="96"/>
      <c r="F655" s="96"/>
      <c r="G655" s="97"/>
      <c r="H655" s="96"/>
      <c r="I655" s="96"/>
      <c r="J655" s="96"/>
      <c r="K655" s="96"/>
      <c r="L655" s="98"/>
      <c r="M655" s="131"/>
      <c r="N655" s="131"/>
      <c r="O655" s="97"/>
      <c r="P655" s="96"/>
      <c r="Z655" s="87"/>
    </row>
    <row r="656" spans="4:26" x14ac:dyDescent="0.45">
      <c r="D656" s="96"/>
      <c r="E656" s="96"/>
      <c r="F656" s="96"/>
      <c r="G656" s="97"/>
      <c r="H656" s="96"/>
      <c r="I656" s="96"/>
      <c r="J656" s="96"/>
      <c r="K656" s="96"/>
      <c r="L656" s="98"/>
      <c r="M656" s="131"/>
      <c r="N656" s="131"/>
      <c r="O656" s="97"/>
      <c r="P656" s="96"/>
      <c r="Z656" s="87"/>
    </row>
    <row r="657" spans="4:26" x14ac:dyDescent="0.45">
      <c r="D657" s="96"/>
      <c r="E657" s="96"/>
      <c r="F657" s="96"/>
      <c r="G657" s="97"/>
      <c r="H657" s="96"/>
      <c r="I657" s="96"/>
      <c r="J657" s="96"/>
      <c r="K657" s="96"/>
      <c r="L657" s="98"/>
      <c r="M657" s="131"/>
      <c r="N657" s="131"/>
      <c r="O657" s="97"/>
      <c r="P657" s="96"/>
      <c r="Z657" s="87"/>
    </row>
    <row r="658" spans="4:26" x14ac:dyDescent="0.45">
      <c r="D658" s="96"/>
      <c r="E658" s="96"/>
      <c r="F658" s="96"/>
      <c r="G658" s="97"/>
      <c r="H658" s="96"/>
      <c r="I658" s="96"/>
      <c r="J658" s="96"/>
      <c r="K658" s="96"/>
      <c r="L658" s="98"/>
      <c r="M658" s="131"/>
      <c r="N658" s="131"/>
      <c r="O658" s="97"/>
      <c r="P658" s="96"/>
      <c r="Z658" s="87"/>
    </row>
    <row r="659" spans="4:26" x14ac:dyDescent="0.45">
      <c r="D659" s="96"/>
      <c r="E659" s="96"/>
      <c r="F659" s="96"/>
      <c r="G659" s="97"/>
      <c r="H659" s="96"/>
      <c r="I659" s="96"/>
      <c r="J659" s="96"/>
      <c r="K659" s="96"/>
      <c r="L659" s="98"/>
      <c r="M659" s="131"/>
      <c r="N659" s="131"/>
      <c r="O659" s="97"/>
      <c r="P659" s="96"/>
      <c r="Z659" s="87"/>
    </row>
    <row r="660" spans="4:26" x14ac:dyDescent="0.45">
      <c r="D660" s="96"/>
      <c r="E660" s="96"/>
      <c r="F660" s="96"/>
      <c r="G660" s="97"/>
      <c r="H660" s="96"/>
      <c r="I660" s="96"/>
      <c r="J660" s="96"/>
      <c r="K660" s="96"/>
      <c r="L660" s="98"/>
      <c r="M660" s="131"/>
      <c r="N660" s="131"/>
      <c r="O660" s="97"/>
      <c r="P660" s="96"/>
      <c r="Z660" s="87"/>
    </row>
    <row r="661" spans="4:26" x14ac:dyDescent="0.45">
      <c r="D661" s="96"/>
      <c r="E661" s="96"/>
      <c r="F661" s="96"/>
      <c r="G661" s="97"/>
      <c r="H661" s="96"/>
      <c r="I661" s="96"/>
      <c r="J661" s="96"/>
      <c r="K661" s="96"/>
      <c r="L661" s="98"/>
      <c r="M661" s="131"/>
      <c r="N661" s="131"/>
      <c r="O661" s="97"/>
      <c r="P661" s="96"/>
      <c r="Z661" s="87"/>
    </row>
    <row r="662" spans="4:26" x14ac:dyDescent="0.45">
      <c r="D662" s="96"/>
      <c r="E662" s="96"/>
      <c r="F662" s="96"/>
      <c r="G662" s="97"/>
      <c r="H662" s="96"/>
      <c r="I662" s="96"/>
      <c r="J662" s="96"/>
      <c r="K662" s="96"/>
      <c r="L662" s="98"/>
      <c r="M662" s="131"/>
      <c r="N662" s="131"/>
      <c r="O662" s="97"/>
      <c r="P662" s="96"/>
      <c r="Z662" s="87"/>
    </row>
    <row r="663" spans="4:26" x14ac:dyDescent="0.45">
      <c r="D663" s="96"/>
      <c r="E663" s="96"/>
      <c r="F663" s="96"/>
      <c r="G663" s="97"/>
      <c r="H663" s="96"/>
      <c r="I663" s="96"/>
      <c r="J663" s="96"/>
      <c r="K663" s="96"/>
      <c r="L663" s="98"/>
      <c r="M663" s="131"/>
      <c r="N663" s="131"/>
      <c r="O663" s="97"/>
      <c r="P663" s="96"/>
      <c r="Z663" s="87"/>
    </row>
    <row r="664" spans="4:26" x14ac:dyDescent="0.45">
      <c r="D664" s="96"/>
      <c r="E664" s="96"/>
      <c r="F664" s="96"/>
      <c r="G664" s="97"/>
      <c r="H664" s="96"/>
      <c r="I664" s="96"/>
      <c r="J664" s="96"/>
      <c r="K664" s="96"/>
      <c r="L664" s="98"/>
      <c r="M664" s="131"/>
      <c r="N664" s="131"/>
      <c r="O664" s="97"/>
      <c r="P664" s="96"/>
      <c r="Z664" s="87"/>
    </row>
    <row r="665" spans="4:26" x14ac:dyDescent="0.45">
      <c r="D665" s="96"/>
      <c r="E665" s="96"/>
      <c r="F665" s="96"/>
      <c r="G665" s="97"/>
      <c r="H665" s="96"/>
      <c r="I665" s="96"/>
      <c r="J665" s="96"/>
      <c r="K665" s="96"/>
      <c r="L665" s="98"/>
      <c r="M665" s="131"/>
      <c r="N665" s="131"/>
      <c r="O665" s="97"/>
      <c r="P665" s="96"/>
      <c r="Z665" s="87"/>
    </row>
    <row r="666" spans="4:26" x14ac:dyDescent="0.45">
      <c r="D666" s="96"/>
      <c r="E666" s="96"/>
      <c r="F666" s="96"/>
      <c r="G666" s="97"/>
      <c r="H666" s="96"/>
      <c r="I666" s="96"/>
      <c r="J666" s="96"/>
      <c r="K666" s="96"/>
      <c r="L666" s="98"/>
      <c r="M666" s="131"/>
      <c r="N666" s="131"/>
      <c r="O666" s="97"/>
      <c r="P666" s="96"/>
      <c r="Z666" s="87"/>
    </row>
    <row r="667" spans="4:26" x14ac:dyDescent="0.45">
      <c r="D667" s="96"/>
      <c r="E667" s="96"/>
      <c r="F667" s="96"/>
      <c r="G667" s="97"/>
      <c r="H667" s="96"/>
      <c r="I667" s="96"/>
      <c r="J667" s="96"/>
      <c r="K667" s="96"/>
      <c r="L667" s="98"/>
      <c r="M667" s="131"/>
      <c r="N667" s="131"/>
      <c r="O667" s="97"/>
      <c r="P667" s="96"/>
      <c r="Z667" s="87"/>
    </row>
    <row r="668" spans="4:26" x14ac:dyDescent="0.45">
      <c r="D668" s="96"/>
      <c r="E668" s="96"/>
      <c r="F668" s="96"/>
      <c r="G668" s="97"/>
      <c r="H668" s="96"/>
      <c r="I668" s="96"/>
      <c r="J668" s="96"/>
      <c r="K668" s="96"/>
      <c r="L668" s="98"/>
      <c r="M668" s="131"/>
      <c r="N668" s="131"/>
      <c r="O668" s="97"/>
      <c r="P668" s="96"/>
      <c r="Z668" s="87"/>
    </row>
    <row r="669" spans="4:26" x14ac:dyDescent="0.45">
      <c r="D669" s="96"/>
      <c r="E669" s="96"/>
      <c r="F669" s="96"/>
      <c r="G669" s="97"/>
      <c r="H669" s="96"/>
      <c r="I669" s="96"/>
      <c r="J669" s="96"/>
      <c r="K669" s="96"/>
      <c r="L669" s="98"/>
      <c r="M669" s="131"/>
      <c r="N669" s="131"/>
      <c r="O669" s="97"/>
      <c r="P669" s="96"/>
      <c r="Z669" s="87"/>
    </row>
    <row r="670" spans="4:26" x14ac:dyDescent="0.45">
      <c r="D670" s="96"/>
      <c r="E670" s="96"/>
      <c r="F670" s="96"/>
      <c r="G670" s="97"/>
      <c r="H670" s="96"/>
      <c r="I670" s="96"/>
      <c r="J670" s="96"/>
      <c r="K670" s="96"/>
      <c r="L670" s="98"/>
      <c r="M670" s="131"/>
      <c r="N670" s="131"/>
      <c r="O670" s="97"/>
      <c r="P670" s="96"/>
      <c r="Z670" s="87"/>
    </row>
    <row r="671" spans="4:26" x14ac:dyDescent="0.45">
      <c r="D671" s="96"/>
      <c r="E671" s="96"/>
      <c r="F671" s="96"/>
      <c r="G671" s="97"/>
      <c r="H671" s="96"/>
      <c r="I671" s="96"/>
      <c r="J671" s="96"/>
      <c r="K671" s="96"/>
      <c r="L671" s="98"/>
      <c r="M671" s="131"/>
      <c r="N671" s="131"/>
      <c r="O671" s="97"/>
      <c r="P671" s="96"/>
      <c r="Z671" s="87"/>
    </row>
    <row r="672" spans="4:26" x14ac:dyDescent="0.45">
      <c r="D672" s="96"/>
      <c r="E672" s="96"/>
      <c r="F672" s="96"/>
      <c r="G672" s="97"/>
      <c r="H672" s="96"/>
      <c r="I672" s="96"/>
      <c r="J672" s="96"/>
      <c r="K672" s="96"/>
      <c r="L672" s="98"/>
      <c r="M672" s="131"/>
      <c r="N672" s="131"/>
      <c r="O672" s="97"/>
      <c r="P672" s="96"/>
      <c r="Z672" s="87"/>
    </row>
    <row r="673" spans="4:26" x14ac:dyDescent="0.45">
      <c r="D673" s="96"/>
      <c r="E673" s="96"/>
      <c r="F673" s="96"/>
      <c r="G673" s="97"/>
      <c r="H673" s="96"/>
      <c r="I673" s="96"/>
      <c r="J673" s="96"/>
      <c r="K673" s="96"/>
      <c r="L673" s="98"/>
      <c r="M673" s="131"/>
      <c r="N673" s="131"/>
      <c r="O673" s="97"/>
      <c r="P673" s="96"/>
      <c r="Z673" s="87"/>
    </row>
    <row r="674" spans="4:26" x14ac:dyDescent="0.45">
      <c r="D674" s="96"/>
      <c r="E674" s="96"/>
      <c r="F674" s="96"/>
      <c r="G674" s="97"/>
      <c r="H674" s="96"/>
      <c r="I674" s="96"/>
      <c r="J674" s="96"/>
      <c r="K674" s="96"/>
      <c r="L674" s="98"/>
      <c r="M674" s="131"/>
      <c r="N674" s="131"/>
      <c r="O674" s="97"/>
      <c r="P674" s="96"/>
      <c r="Z674" s="87"/>
    </row>
    <row r="675" spans="4:26" x14ac:dyDescent="0.45">
      <c r="D675" s="96"/>
      <c r="E675" s="96"/>
      <c r="F675" s="96"/>
      <c r="G675" s="97"/>
      <c r="H675" s="96"/>
      <c r="I675" s="96"/>
      <c r="J675" s="96"/>
      <c r="K675" s="96"/>
      <c r="L675" s="98"/>
      <c r="M675" s="131"/>
      <c r="N675" s="131"/>
      <c r="O675" s="97"/>
      <c r="P675" s="96"/>
      <c r="Z675" s="87"/>
    </row>
    <row r="676" spans="4:26" x14ac:dyDescent="0.45">
      <c r="D676" s="96"/>
      <c r="E676" s="96"/>
      <c r="F676" s="96"/>
      <c r="G676" s="97"/>
      <c r="H676" s="96"/>
      <c r="I676" s="96"/>
      <c r="J676" s="96"/>
      <c r="K676" s="96"/>
      <c r="L676" s="98"/>
      <c r="M676" s="131"/>
      <c r="N676" s="131"/>
      <c r="O676" s="97"/>
      <c r="P676" s="96"/>
      <c r="Z676" s="87"/>
    </row>
    <row r="677" spans="4:26" x14ac:dyDescent="0.45">
      <c r="D677" s="96"/>
      <c r="E677" s="96"/>
      <c r="F677" s="96"/>
      <c r="G677" s="97"/>
      <c r="H677" s="96"/>
      <c r="I677" s="96"/>
      <c r="J677" s="96"/>
      <c r="K677" s="96"/>
      <c r="L677" s="98"/>
      <c r="M677" s="131"/>
      <c r="N677" s="131"/>
      <c r="O677" s="97"/>
      <c r="P677" s="96"/>
      <c r="Z677" s="87"/>
    </row>
    <row r="678" spans="4:26" x14ac:dyDescent="0.45">
      <c r="D678" s="96"/>
      <c r="E678" s="96"/>
      <c r="F678" s="96"/>
      <c r="G678" s="97"/>
      <c r="H678" s="96"/>
      <c r="I678" s="96"/>
      <c r="J678" s="96"/>
      <c r="K678" s="96"/>
      <c r="L678" s="98"/>
      <c r="M678" s="131"/>
      <c r="N678" s="131"/>
      <c r="O678" s="97"/>
      <c r="P678" s="96"/>
      <c r="Z678" s="87"/>
    </row>
    <row r="679" spans="4:26" x14ac:dyDescent="0.45">
      <c r="D679" s="96"/>
      <c r="E679" s="96"/>
      <c r="F679" s="96"/>
      <c r="G679" s="97"/>
      <c r="H679" s="96"/>
      <c r="I679" s="96"/>
      <c r="J679" s="96"/>
      <c r="K679" s="96"/>
      <c r="L679" s="98"/>
      <c r="M679" s="131"/>
      <c r="N679" s="131"/>
      <c r="O679" s="97"/>
      <c r="P679" s="96"/>
      <c r="Z679" s="87"/>
    </row>
    <row r="680" spans="4:26" x14ac:dyDescent="0.45">
      <c r="D680" s="96"/>
      <c r="E680" s="96"/>
      <c r="F680" s="96"/>
      <c r="G680" s="97"/>
      <c r="H680" s="96"/>
      <c r="I680" s="96"/>
      <c r="J680" s="96"/>
      <c r="K680" s="96"/>
      <c r="L680" s="98"/>
      <c r="M680" s="131"/>
      <c r="N680" s="131"/>
      <c r="O680" s="97"/>
      <c r="P680" s="96"/>
      <c r="Z680" s="87"/>
    </row>
    <row r="681" spans="4:26" x14ac:dyDescent="0.45">
      <c r="D681" s="96"/>
      <c r="E681" s="96"/>
      <c r="F681" s="96"/>
      <c r="G681" s="97"/>
      <c r="H681" s="96"/>
      <c r="I681" s="96"/>
      <c r="J681" s="96"/>
      <c r="K681" s="96"/>
      <c r="L681" s="98"/>
      <c r="M681" s="131"/>
      <c r="N681" s="131"/>
      <c r="O681" s="97"/>
      <c r="P681" s="96"/>
      <c r="Z681" s="87"/>
    </row>
    <row r="682" spans="4:26" x14ac:dyDescent="0.45">
      <c r="D682" s="96"/>
      <c r="E682" s="96"/>
      <c r="F682" s="96"/>
      <c r="G682" s="97"/>
      <c r="H682" s="96"/>
      <c r="I682" s="96"/>
      <c r="J682" s="96"/>
      <c r="K682" s="96"/>
      <c r="L682" s="98"/>
      <c r="M682" s="131"/>
      <c r="N682" s="131"/>
      <c r="O682" s="97"/>
      <c r="P682" s="96"/>
      <c r="Z682" s="87"/>
    </row>
    <row r="683" spans="4:26" x14ac:dyDescent="0.45">
      <c r="D683" s="96"/>
      <c r="E683" s="96"/>
      <c r="F683" s="96"/>
      <c r="G683" s="97"/>
      <c r="H683" s="96"/>
      <c r="I683" s="96"/>
      <c r="J683" s="96"/>
      <c r="K683" s="96"/>
      <c r="L683" s="98"/>
      <c r="M683" s="131"/>
      <c r="N683" s="131"/>
      <c r="O683" s="97"/>
      <c r="P683" s="96"/>
      <c r="Z683" s="87"/>
    </row>
    <row r="684" spans="4:26" x14ac:dyDescent="0.45">
      <c r="D684" s="96"/>
      <c r="E684" s="96"/>
      <c r="F684" s="96"/>
      <c r="G684" s="97"/>
      <c r="H684" s="96"/>
      <c r="I684" s="96"/>
      <c r="J684" s="96"/>
      <c r="K684" s="96"/>
      <c r="L684" s="98"/>
      <c r="M684" s="131"/>
      <c r="N684" s="131"/>
      <c r="O684" s="97"/>
      <c r="P684" s="96"/>
      <c r="Z684" s="87"/>
    </row>
    <row r="685" spans="4:26" x14ac:dyDescent="0.45">
      <c r="D685" s="96"/>
      <c r="E685" s="96"/>
      <c r="F685" s="96"/>
      <c r="G685" s="97"/>
      <c r="H685" s="96"/>
      <c r="I685" s="96"/>
      <c r="J685" s="96"/>
      <c r="K685" s="96"/>
      <c r="L685" s="98"/>
      <c r="M685" s="131"/>
      <c r="N685" s="131"/>
      <c r="O685" s="97"/>
      <c r="P685" s="96"/>
      <c r="Z685" s="87"/>
    </row>
    <row r="686" spans="4:26" x14ac:dyDescent="0.45">
      <c r="D686" s="96"/>
      <c r="E686" s="96"/>
      <c r="F686" s="96"/>
      <c r="G686" s="97"/>
      <c r="H686" s="96"/>
      <c r="I686" s="96"/>
      <c r="J686" s="96"/>
      <c r="K686" s="96"/>
      <c r="L686" s="98"/>
      <c r="M686" s="131"/>
      <c r="N686" s="131"/>
      <c r="O686" s="97"/>
      <c r="P686" s="96"/>
      <c r="Z686" s="87"/>
    </row>
    <row r="687" spans="4:26" x14ac:dyDescent="0.45">
      <c r="D687" s="96"/>
      <c r="E687" s="96"/>
      <c r="F687" s="96"/>
      <c r="G687" s="97"/>
      <c r="H687" s="96"/>
      <c r="I687" s="96"/>
      <c r="J687" s="96"/>
      <c r="K687" s="96"/>
      <c r="L687" s="98"/>
      <c r="M687" s="131"/>
      <c r="N687" s="131"/>
      <c r="O687" s="97"/>
      <c r="P687" s="96"/>
      <c r="Z687" s="87"/>
    </row>
    <row r="688" spans="4:26" x14ac:dyDescent="0.45">
      <c r="D688" s="96"/>
      <c r="E688" s="96"/>
      <c r="F688" s="96"/>
      <c r="G688" s="97"/>
      <c r="H688" s="96"/>
      <c r="I688" s="96"/>
      <c r="J688" s="96"/>
      <c r="K688" s="96"/>
      <c r="L688" s="98"/>
      <c r="M688" s="131"/>
      <c r="N688" s="131"/>
      <c r="O688" s="97"/>
      <c r="P688" s="96"/>
      <c r="Z688" s="87"/>
    </row>
    <row r="689" spans="4:26" x14ac:dyDescent="0.45">
      <c r="D689" s="96"/>
      <c r="E689" s="96"/>
      <c r="F689" s="96"/>
      <c r="G689" s="97"/>
      <c r="H689" s="96"/>
      <c r="I689" s="96"/>
      <c r="J689" s="96"/>
      <c r="K689" s="96"/>
      <c r="L689" s="98"/>
      <c r="M689" s="131"/>
      <c r="N689" s="131"/>
      <c r="O689" s="97"/>
      <c r="P689" s="96"/>
      <c r="Z689" s="87"/>
    </row>
    <row r="690" spans="4:26" x14ac:dyDescent="0.45">
      <c r="D690" s="96"/>
      <c r="E690" s="96"/>
      <c r="F690" s="96"/>
      <c r="G690" s="97"/>
      <c r="H690" s="96"/>
      <c r="I690" s="96"/>
      <c r="J690" s="96"/>
      <c r="K690" s="96"/>
      <c r="L690" s="98"/>
      <c r="M690" s="131"/>
      <c r="N690" s="131"/>
      <c r="O690" s="97"/>
      <c r="P690" s="96"/>
      <c r="Z690" s="87"/>
    </row>
    <row r="691" spans="4:26" x14ac:dyDescent="0.45">
      <c r="D691" s="96"/>
      <c r="E691" s="96"/>
      <c r="F691" s="96"/>
      <c r="G691" s="97"/>
      <c r="H691" s="96"/>
      <c r="I691" s="96"/>
      <c r="J691" s="96"/>
      <c r="K691" s="96"/>
      <c r="L691" s="98"/>
      <c r="M691" s="131"/>
      <c r="N691" s="131"/>
      <c r="O691" s="97"/>
      <c r="P691" s="96"/>
      <c r="Z691" s="87"/>
    </row>
    <row r="692" spans="4:26" x14ac:dyDescent="0.45">
      <c r="D692" s="96"/>
      <c r="E692" s="96"/>
      <c r="F692" s="96"/>
      <c r="G692" s="97"/>
      <c r="H692" s="96"/>
      <c r="I692" s="96"/>
      <c r="J692" s="96"/>
      <c r="K692" s="96"/>
      <c r="L692" s="98"/>
      <c r="M692" s="131"/>
      <c r="N692" s="131"/>
      <c r="O692" s="97"/>
      <c r="P692" s="96"/>
      <c r="Z692" s="87"/>
    </row>
    <row r="693" spans="4:26" x14ac:dyDescent="0.45">
      <c r="D693" s="96"/>
      <c r="E693" s="96"/>
      <c r="F693" s="96"/>
      <c r="G693" s="97"/>
      <c r="H693" s="96"/>
      <c r="I693" s="96"/>
      <c r="J693" s="96"/>
      <c r="K693" s="96"/>
      <c r="L693" s="98"/>
      <c r="M693" s="131"/>
      <c r="N693" s="131"/>
      <c r="O693" s="97"/>
      <c r="P693" s="96"/>
      <c r="Z693" s="87"/>
    </row>
    <row r="694" spans="4:26" x14ac:dyDescent="0.45">
      <c r="D694" s="96"/>
      <c r="E694" s="96"/>
      <c r="F694" s="96"/>
      <c r="G694" s="97"/>
      <c r="H694" s="96"/>
      <c r="I694" s="96"/>
      <c r="J694" s="96"/>
      <c r="K694" s="96"/>
      <c r="L694" s="98"/>
      <c r="M694" s="131"/>
      <c r="N694" s="131"/>
      <c r="O694" s="97"/>
      <c r="P694" s="96"/>
      <c r="Z694" s="87"/>
    </row>
    <row r="695" spans="4:26" x14ac:dyDescent="0.45">
      <c r="D695" s="96"/>
      <c r="E695" s="96"/>
      <c r="F695" s="96"/>
      <c r="G695" s="97"/>
      <c r="H695" s="96"/>
      <c r="I695" s="96"/>
      <c r="J695" s="96"/>
      <c r="K695" s="96"/>
      <c r="L695" s="98"/>
      <c r="M695" s="131"/>
      <c r="N695" s="131"/>
      <c r="O695" s="97"/>
      <c r="P695" s="96"/>
      <c r="Z695" s="87"/>
    </row>
    <row r="696" spans="4:26" x14ac:dyDescent="0.45">
      <c r="D696" s="96"/>
      <c r="E696" s="96"/>
      <c r="F696" s="96"/>
      <c r="G696" s="97"/>
      <c r="H696" s="96"/>
      <c r="I696" s="96"/>
      <c r="J696" s="96"/>
      <c r="K696" s="96"/>
      <c r="L696" s="98"/>
      <c r="M696" s="131"/>
      <c r="N696" s="131"/>
      <c r="O696" s="97"/>
      <c r="P696" s="96"/>
      <c r="Z696" s="87"/>
    </row>
    <row r="697" spans="4:26" x14ac:dyDescent="0.45">
      <c r="D697" s="96"/>
      <c r="E697" s="96"/>
      <c r="F697" s="96"/>
      <c r="G697" s="97"/>
      <c r="H697" s="96"/>
      <c r="I697" s="96"/>
      <c r="J697" s="96"/>
      <c r="K697" s="96"/>
      <c r="L697" s="98"/>
      <c r="M697" s="131"/>
      <c r="N697" s="131"/>
      <c r="O697" s="97"/>
      <c r="P697" s="96"/>
      <c r="Z697" s="87"/>
    </row>
    <row r="698" spans="4:26" x14ac:dyDescent="0.45">
      <c r="D698" s="96"/>
      <c r="E698" s="96"/>
      <c r="F698" s="96"/>
      <c r="G698" s="97"/>
      <c r="H698" s="96"/>
      <c r="I698" s="96"/>
      <c r="J698" s="96"/>
      <c r="K698" s="96"/>
      <c r="L698" s="98"/>
      <c r="M698" s="131"/>
      <c r="N698" s="131"/>
      <c r="O698" s="97"/>
      <c r="P698" s="96"/>
      <c r="Z698" s="87"/>
    </row>
    <row r="699" spans="4:26" x14ac:dyDescent="0.45">
      <c r="D699" s="96"/>
      <c r="E699" s="96"/>
      <c r="F699" s="96"/>
      <c r="G699" s="97"/>
      <c r="H699" s="96"/>
      <c r="I699" s="96"/>
      <c r="J699" s="96"/>
      <c r="K699" s="96"/>
      <c r="L699" s="98"/>
      <c r="M699" s="131"/>
      <c r="N699" s="131"/>
      <c r="O699" s="97"/>
      <c r="P699" s="96"/>
      <c r="Z699" s="87"/>
    </row>
    <row r="700" spans="4:26" x14ac:dyDescent="0.45">
      <c r="D700" s="96"/>
      <c r="E700" s="96"/>
      <c r="F700" s="96"/>
      <c r="G700" s="97"/>
      <c r="H700" s="96"/>
      <c r="I700" s="96"/>
      <c r="J700" s="96"/>
      <c r="K700" s="96"/>
      <c r="L700" s="98"/>
      <c r="M700" s="131"/>
      <c r="N700" s="131"/>
      <c r="O700" s="97"/>
      <c r="P700" s="96"/>
      <c r="Z700" s="87"/>
    </row>
    <row r="701" spans="4:26" x14ac:dyDescent="0.45">
      <c r="D701" s="96"/>
      <c r="E701" s="96"/>
      <c r="F701" s="96"/>
      <c r="G701" s="97"/>
      <c r="H701" s="96"/>
      <c r="I701" s="96"/>
      <c r="J701" s="96"/>
      <c r="K701" s="96"/>
      <c r="L701" s="98"/>
      <c r="M701" s="131"/>
      <c r="N701" s="131"/>
      <c r="O701" s="97"/>
      <c r="P701" s="96"/>
      <c r="Z701" s="87"/>
    </row>
    <row r="702" spans="4:26" x14ac:dyDescent="0.45">
      <c r="D702" s="96"/>
      <c r="E702" s="96"/>
      <c r="F702" s="96"/>
      <c r="G702" s="97"/>
      <c r="H702" s="96"/>
      <c r="I702" s="96"/>
      <c r="J702" s="96"/>
      <c r="K702" s="96"/>
      <c r="L702" s="98"/>
      <c r="M702" s="131"/>
      <c r="N702" s="131"/>
      <c r="O702" s="97"/>
      <c r="P702" s="96"/>
      <c r="Z702" s="87"/>
    </row>
    <row r="703" spans="4:26" x14ac:dyDescent="0.45">
      <c r="D703" s="96"/>
      <c r="E703" s="96"/>
      <c r="F703" s="96"/>
      <c r="G703" s="97"/>
      <c r="H703" s="96"/>
      <c r="I703" s="96"/>
      <c r="J703" s="96"/>
      <c r="K703" s="96"/>
      <c r="L703" s="98"/>
      <c r="M703" s="131"/>
      <c r="N703" s="131"/>
      <c r="O703" s="97"/>
      <c r="P703" s="96"/>
      <c r="Z703" s="87"/>
    </row>
    <row r="704" spans="4:26" x14ac:dyDescent="0.45">
      <c r="D704" s="96"/>
      <c r="E704" s="96"/>
      <c r="F704" s="96"/>
      <c r="G704" s="97"/>
      <c r="H704" s="96"/>
      <c r="I704" s="96"/>
      <c r="J704" s="96"/>
      <c r="K704" s="96"/>
      <c r="L704" s="98"/>
      <c r="M704" s="131"/>
      <c r="N704" s="131"/>
      <c r="O704" s="97"/>
      <c r="P704" s="96"/>
      <c r="Z704" s="87"/>
    </row>
    <row r="705" spans="4:26" x14ac:dyDescent="0.45">
      <c r="D705" s="96"/>
      <c r="E705" s="96"/>
      <c r="F705" s="96"/>
      <c r="G705" s="97"/>
      <c r="H705" s="96"/>
      <c r="I705" s="96"/>
      <c r="J705" s="96"/>
      <c r="K705" s="96"/>
      <c r="L705" s="98"/>
      <c r="M705" s="131"/>
      <c r="N705" s="131"/>
      <c r="O705" s="97"/>
      <c r="P705" s="96"/>
      <c r="Z705" s="87"/>
    </row>
    <row r="706" spans="4:26" x14ac:dyDescent="0.45">
      <c r="D706" s="96"/>
      <c r="E706" s="96"/>
      <c r="F706" s="96"/>
      <c r="G706" s="97"/>
      <c r="H706" s="96"/>
      <c r="I706" s="96"/>
      <c r="J706" s="96"/>
      <c r="K706" s="96"/>
      <c r="L706" s="98"/>
      <c r="M706" s="131"/>
      <c r="N706" s="131"/>
      <c r="O706" s="97"/>
      <c r="P706" s="96"/>
      <c r="Z706" s="87"/>
    </row>
    <row r="707" spans="4:26" x14ac:dyDescent="0.45">
      <c r="D707" s="96"/>
      <c r="E707" s="96"/>
      <c r="F707" s="96"/>
      <c r="G707" s="97"/>
      <c r="H707" s="96"/>
      <c r="I707" s="96"/>
      <c r="J707" s="96"/>
      <c r="K707" s="96"/>
      <c r="L707" s="98"/>
      <c r="M707" s="131"/>
      <c r="N707" s="131"/>
      <c r="O707" s="97"/>
      <c r="P707" s="96"/>
      <c r="Z707" s="87"/>
    </row>
    <row r="708" spans="4:26" x14ac:dyDescent="0.45">
      <c r="D708" s="96"/>
      <c r="E708" s="96"/>
      <c r="F708" s="96"/>
      <c r="G708" s="97"/>
      <c r="H708" s="96"/>
      <c r="I708" s="96"/>
      <c r="J708" s="96"/>
      <c r="K708" s="96"/>
      <c r="L708" s="98"/>
      <c r="M708" s="131"/>
      <c r="N708" s="131"/>
      <c r="O708" s="97"/>
      <c r="P708" s="96"/>
      <c r="Z708" s="87"/>
    </row>
    <row r="709" spans="4:26" x14ac:dyDescent="0.45">
      <c r="D709" s="96"/>
      <c r="E709" s="96"/>
      <c r="F709" s="96"/>
      <c r="G709" s="97"/>
      <c r="H709" s="96"/>
      <c r="I709" s="96"/>
      <c r="J709" s="96"/>
      <c r="K709" s="96"/>
      <c r="L709" s="98"/>
      <c r="M709" s="131"/>
      <c r="N709" s="131"/>
      <c r="O709" s="97"/>
      <c r="P709" s="96"/>
      <c r="Z709" s="87"/>
    </row>
    <row r="710" spans="4:26" x14ac:dyDescent="0.45">
      <c r="D710" s="96"/>
      <c r="E710" s="96"/>
      <c r="F710" s="96"/>
      <c r="G710" s="97"/>
      <c r="H710" s="96"/>
      <c r="I710" s="96"/>
      <c r="J710" s="96"/>
      <c r="K710" s="96"/>
      <c r="L710" s="98"/>
      <c r="M710" s="131"/>
      <c r="N710" s="131"/>
      <c r="O710" s="97"/>
      <c r="P710" s="96"/>
      <c r="Z710" s="87"/>
    </row>
    <row r="711" spans="4:26" x14ac:dyDescent="0.45">
      <c r="D711" s="96"/>
      <c r="E711" s="96"/>
      <c r="F711" s="96"/>
      <c r="G711" s="97"/>
      <c r="H711" s="96"/>
      <c r="I711" s="96"/>
      <c r="J711" s="96"/>
      <c r="K711" s="96"/>
      <c r="L711" s="98"/>
      <c r="M711" s="131"/>
      <c r="N711" s="131"/>
      <c r="O711" s="97"/>
      <c r="P711" s="96"/>
      <c r="Z711" s="87"/>
    </row>
    <row r="712" spans="4:26" x14ac:dyDescent="0.45">
      <c r="D712" s="96"/>
      <c r="E712" s="96"/>
      <c r="F712" s="96"/>
      <c r="G712" s="97"/>
      <c r="H712" s="96"/>
      <c r="I712" s="96"/>
      <c r="J712" s="96"/>
      <c r="K712" s="96"/>
      <c r="L712" s="98"/>
      <c r="M712" s="131"/>
      <c r="N712" s="131"/>
      <c r="O712" s="97"/>
      <c r="P712" s="96"/>
      <c r="Z712" s="87"/>
    </row>
    <row r="713" spans="4:26" x14ac:dyDescent="0.45">
      <c r="D713" s="96"/>
      <c r="E713" s="96"/>
      <c r="F713" s="96"/>
      <c r="G713" s="97"/>
      <c r="H713" s="96"/>
      <c r="I713" s="96"/>
      <c r="J713" s="96"/>
      <c r="K713" s="96"/>
      <c r="L713" s="98"/>
      <c r="M713" s="131"/>
      <c r="N713" s="131"/>
      <c r="O713" s="97"/>
      <c r="P713" s="96"/>
      <c r="Z713" s="87"/>
    </row>
    <row r="714" spans="4:26" x14ac:dyDescent="0.45">
      <c r="D714" s="96"/>
      <c r="E714" s="96"/>
      <c r="F714" s="96"/>
      <c r="G714" s="97"/>
      <c r="H714" s="96"/>
      <c r="I714" s="96"/>
      <c r="J714" s="96"/>
      <c r="K714" s="96"/>
      <c r="L714" s="98"/>
      <c r="M714" s="131"/>
      <c r="N714" s="131"/>
      <c r="O714" s="97"/>
      <c r="P714" s="96"/>
      <c r="Z714" s="87"/>
    </row>
    <row r="715" spans="4:26" x14ac:dyDescent="0.45">
      <c r="D715" s="96"/>
      <c r="E715" s="96"/>
      <c r="F715" s="96"/>
      <c r="G715" s="97"/>
      <c r="H715" s="96"/>
      <c r="I715" s="96"/>
      <c r="J715" s="96"/>
      <c r="K715" s="96"/>
      <c r="L715" s="98"/>
      <c r="M715" s="131"/>
      <c r="N715" s="131"/>
      <c r="O715" s="97"/>
      <c r="P715" s="96"/>
      <c r="Z715" s="87"/>
    </row>
    <row r="716" spans="4:26" x14ac:dyDescent="0.45">
      <c r="D716" s="96"/>
      <c r="E716" s="96"/>
      <c r="F716" s="96"/>
      <c r="G716" s="97"/>
      <c r="H716" s="96"/>
      <c r="I716" s="96"/>
      <c r="J716" s="96"/>
      <c r="K716" s="96"/>
      <c r="L716" s="98"/>
      <c r="M716" s="131"/>
      <c r="N716" s="131"/>
      <c r="O716" s="97"/>
      <c r="P716" s="96"/>
      <c r="Z716" s="87"/>
    </row>
    <row r="717" spans="4:26" x14ac:dyDescent="0.45">
      <c r="D717" s="96"/>
      <c r="E717" s="96"/>
      <c r="F717" s="96"/>
      <c r="G717" s="97"/>
      <c r="H717" s="96"/>
      <c r="I717" s="96"/>
      <c r="J717" s="96"/>
      <c r="K717" s="96"/>
      <c r="L717" s="98"/>
      <c r="M717" s="131"/>
      <c r="N717" s="131"/>
      <c r="O717" s="97"/>
      <c r="P717" s="96"/>
      <c r="Z717" s="87"/>
    </row>
    <row r="718" spans="4:26" x14ac:dyDescent="0.45">
      <c r="D718" s="96"/>
      <c r="E718" s="96"/>
      <c r="F718" s="96"/>
      <c r="G718" s="97"/>
      <c r="H718" s="96"/>
      <c r="I718" s="96"/>
      <c r="J718" s="96"/>
      <c r="K718" s="96"/>
      <c r="L718" s="98"/>
      <c r="M718" s="131"/>
      <c r="N718" s="131"/>
      <c r="O718" s="97"/>
      <c r="P718" s="96"/>
      <c r="Z718" s="87"/>
    </row>
    <row r="719" spans="4:26" x14ac:dyDescent="0.45">
      <c r="D719" s="96"/>
      <c r="E719" s="96"/>
      <c r="F719" s="96"/>
      <c r="G719" s="97"/>
      <c r="H719" s="96"/>
      <c r="I719" s="96"/>
      <c r="J719" s="96"/>
      <c r="K719" s="96"/>
      <c r="L719" s="98"/>
      <c r="M719" s="131"/>
      <c r="N719" s="131"/>
      <c r="O719" s="97"/>
      <c r="P719" s="96"/>
      <c r="Z719" s="87"/>
    </row>
    <row r="720" spans="4:26" x14ac:dyDescent="0.45">
      <c r="D720" s="96"/>
      <c r="E720" s="96"/>
      <c r="F720" s="96"/>
      <c r="G720" s="97"/>
      <c r="H720" s="96"/>
      <c r="I720" s="96"/>
      <c r="J720" s="96"/>
      <c r="K720" s="96"/>
      <c r="L720" s="98"/>
      <c r="M720" s="131"/>
      <c r="N720" s="131"/>
      <c r="O720" s="97"/>
      <c r="P720" s="96"/>
      <c r="Z720" s="87"/>
    </row>
    <row r="721" spans="4:26" x14ac:dyDescent="0.45">
      <c r="D721" s="96"/>
      <c r="E721" s="96"/>
      <c r="F721" s="96"/>
      <c r="G721" s="97"/>
      <c r="H721" s="96"/>
      <c r="I721" s="96"/>
      <c r="J721" s="96"/>
      <c r="K721" s="96"/>
      <c r="L721" s="98"/>
      <c r="M721" s="131"/>
      <c r="N721" s="131"/>
      <c r="O721" s="97"/>
      <c r="P721" s="96"/>
      <c r="Z721" s="87"/>
    </row>
    <row r="722" spans="4:26" x14ac:dyDescent="0.45">
      <c r="D722" s="96"/>
      <c r="E722" s="96"/>
      <c r="F722" s="96"/>
      <c r="G722" s="97"/>
      <c r="H722" s="96"/>
      <c r="I722" s="96"/>
      <c r="J722" s="96"/>
      <c r="K722" s="96"/>
      <c r="L722" s="98"/>
      <c r="M722" s="131"/>
      <c r="N722" s="131"/>
      <c r="O722" s="97"/>
      <c r="P722" s="96"/>
      <c r="Z722" s="87"/>
    </row>
    <row r="723" spans="4:26" x14ac:dyDescent="0.45">
      <c r="D723" s="96"/>
      <c r="E723" s="96"/>
      <c r="F723" s="96"/>
      <c r="G723" s="97"/>
      <c r="H723" s="96"/>
      <c r="I723" s="96"/>
      <c r="J723" s="96"/>
      <c r="K723" s="96"/>
      <c r="L723" s="98"/>
      <c r="M723" s="131"/>
      <c r="N723" s="131"/>
      <c r="O723" s="97"/>
      <c r="P723" s="96"/>
      <c r="Z723" s="87"/>
    </row>
    <row r="724" spans="4:26" x14ac:dyDescent="0.45">
      <c r="D724" s="96"/>
      <c r="E724" s="96"/>
      <c r="F724" s="96"/>
      <c r="G724" s="97"/>
      <c r="H724" s="96"/>
      <c r="I724" s="96"/>
      <c r="J724" s="96"/>
      <c r="K724" s="96"/>
      <c r="L724" s="98"/>
      <c r="M724" s="131"/>
      <c r="N724" s="131"/>
      <c r="O724" s="97"/>
      <c r="P724" s="96"/>
      <c r="Z724" s="87"/>
    </row>
    <row r="725" spans="4:26" x14ac:dyDescent="0.45">
      <c r="D725" s="96"/>
      <c r="E725" s="96"/>
      <c r="F725" s="96"/>
      <c r="G725" s="97"/>
      <c r="H725" s="96"/>
      <c r="I725" s="96"/>
      <c r="J725" s="96"/>
      <c r="K725" s="96"/>
      <c r="L725" s="98"/>
      <c r="M725" s="131"/>
      <c r="N725" s="131"/>
      <c r="O725" s="97"/>
      <c r="P725" s="96"/>
      <c r="Z725" s="87"/>
    </row>
    <row r="726" spans="4:26" x14ac:dyDescent="0.45">
      <c r="D726" s="96"/>
      <c r="E726" s="96"/>
      <c r="F726" s="96"/>
      <c r="G726" s="97"/>
      <c r="H726" s="96"/>
      <c r="I726" s="96"/>
      <c r="J726" s="96"/>
      <c r="K726" s="96"/>
      <c r="L726" s="98"/>
      <c r="M726" s="131"/>
      <c r="N726" s="131"/>
      <c r="O726" s="97"/>
      <c r="P726" s="96"/>
      <c r="Z726" s="87"/>
    </row>
    <row r="727" spans="4:26" x14ac:dyDescent="0.45">
      <c r="D727" s="96"/>
      <c r="E727" s="96"/>
      <c r="F727" s="96"/>
      <c r="G727" s="97"/>
      <c r="H727" s="96"/>
      <c r="I727" s="96"/>
      <c r="J727" s="96"/>
      <c r="K727" s="96"/>
      <c r="L727" s="98"/>
      <c r="M727" s="131"/>
      <c r="N727" s="131"/>
      <c r="O727" s="97"/>
      <c r="P727" s="96"/>
      <c r="Z727" s="87"/>
    </row>
    <row r="728" spans="4:26" x14ac:dyDescent="0.45">
      <c r="D728" s="96"/>
      <c r="E728" s="96"/>
      <c r="F728" s="96"/>
      <c r="G728" s="97"/>
      <c r="H728" s="96"/>
      <c r="I728" s="96"/>
      <c r="J728" s="96"/>
      <c r="K728" s="96"/>
      <c r="L728" s="98"/>
      <c r="M728" s="131"/>
      <c r="N728" s="131"/>
      <c r="O728" s="97"/>
      <c r="P728" s="96"/>
      <c r="Z728" s="87"/>
    </row>
    <row r="729" spans="4:26" x14ac:dyDescent="0.45">
      <c r="D729" s="96"/>
      <c r="E729" s="96"/>
      <c r="F729" s="96"/>
      <c r="G729" s="97"/>
      <c r="H729" s="96"/>
      <c r="I729" s="96"/>
      <c r="J729" s="96"/>
      <c r="K729" s="96"/>
      <c r="L729" s="98"/>
      <c r="M729" s="131"/>
      <c r="N729" s="131"/>
      <c r="O729" s="97"/>
      <c r="P729" s="96"/>
      <c r="Z729" s="87"/>
    </row>
    <row r="730" spans="4:26" x14ac:dyDescent="0.45">
      <c r="D730" s="96"/>
      <c r="E730" s="96"/>
      <c r="F730" s="96"/>
      <c r="G730" s="97"/>
      <c r="H730" s="96"/>
      <c r="I730" s="96"/>
      <c r="J730" s="96"/>
      <c r="K730" s="96"/>
      <c r="L730" s="98"/>
      <c r="M730" s="131"/>
      <c r="N730" s="131"/>
      <c r="O730" s="97"/>
      <c r="P730" s="96"/>
      <c r="Z730" s="87"/>
    </row>
    <row r="731" spans="4:26" x14ac:dyDescent="0.45">
      <c r="D731" s="96"/>
      <c r="E731" s="96"/>
      <c r="F731" s="96"/>
      <c r="G731" s="97"/>
      <c r="H731" s="96"/>
      <c r="I731" s="96"/>
      <c r="J731" s="96"/>
      <c r="K731" s="96"/>
      <c r="L731" s="98"/>
      <c r="M731" s="131"/>
      <c r="N731" s="131"/>
      <c r="O731" s="97"/>
      <c r="P731" s="96"/>
      <c r="Z731" s="87"/>
    </row>
    <row r="732" spans="4:26" x14ac:dyDescent="0.45">
      <c r="D732" s="96"/>
      <c r="E732" s="96"/>
      <c r="F732" s="96"/>
      <c r="G732" s="97"/>
      <c r="H732" s="96"/>
      <c r="I732" s="96"/>
      <c r="J732" s="96"/>
      <c r="K732" s="96"/>
      <c r="L732" s="98"/>
      <c r="M732" s="131"/>
      <c r="N732" s="131"/>
      <c r="O732" s="97"/>
      <c r="P732" s="96"/>
      <c r="Z732" s="87"/>
    </row>
    <row r="733" spans="4:26" x14ac:dyDescent="0.45">
      <c r="D733" s="96"/>
      <c r="E733" s="96"/>
      <c r="F733" s="96"/>
      <c r="G733" s="97"/>
      <c r="H733" s="96"/>
      <c r="I733" s="96"/>
      <c r="J733" s="96"/>
      <c r="K733" s="96"/>
      <c r="L733" s="98"/>
      <c r="M733" s="131"/>
      <c r="N733" s="131"/>
      <c r="O733" s="97"/>
      <c r="P733" s="96"/>
      <c r="Z733" s="87"/>
    </row>
    <row r="734" spans="4:26" x14ac:dyDescent="0.45">
      <c r="D734" s="96"/>
      <c r="E734" s="96"/>
      <c r="F734" s="96"/>
      <c r="G734" s="97"/>
      <c r="H734" s="96"/>
      <c r="I734" s="96"/>
      <c r="J734" s="96"/>
      <c r="K734" s="96"/>
      <c r="L734" s="98"/>
      <c r="M734" s="131"/>
      <c r="N734" s="131"/>
      <c r="O734" s="97"/>
      <c r="P734" s="96"/>
      <c r="Z734" s="87"/>
    </row>
    <row r="735" spans="4:26" x14ac:dyDescent="0.45">
      <c r="D735" s="96"/>
      <c r="E735" s="96"/>
      <c r="F735" s="96"/>
      <c r="G735" s="97"/>
      <c r="H735" s="96"/>
      <c r="I735" s="96"/>
      <c r="J735" s="96"/>
      <c r="K735" s="96"/>
      <c r="L735" s="98"/>
      <c r="M735" s="131"/>
      <c r="N735" s="131"/>
      <c r="O735" s="97"/>
      <c r="P735" s="96"/>
      <c r="Z735" s="87"/>
    </row>
    <row r="736" spans="4:26" x14ac:dyDescent="0.45">
      <c r="D736" s="96"/>
      <c r="E736" s="96"/>
      <c r="F736" s="96"/>
      <c r="G736" s="97"/>
      <c r="H736" s="96"/>
      <c r="I736" s="96"/>
      <c r="J736" s="96"/>
      <c r="K736" s="96"/>
      <c r="L736" s="98"/>
      <c r="M736" s="131"/>
      <c r="N736" s="131"/>
      <c r="O736" s="97"/>
      <c r="P736" s="96"/>
      <c r="Z736" s="87"/>
    </row>
    <row r="737" spans="4:26" x14ac:dyDescent="0.45">
      <c r="D737" s="96"/>
      <c r="E737" s="96"/>
      <c r="F737" s="96"/>
      <c r="G737" s="97"/>
      <c r="H737" s="96"/>
      <c r="I737" s="96"/>
      <c r="J737" s="96"/>
      <c r="K737" s="96"/>
      <c r="L737" s="98"/>
      <c r="M737" s="131"/>
      <c r="N737" s="131"/>
      <c r="O737" s="97"/>
      <c r="P737" s="96"/>
      <c r="Z737" s="87"/>
    </row>
    <row r="738" spans="4:26" x14ac:dyDescent="0.45">
      <c r="D738" s="96"/>
      <c r="E738" s="96"/>
      <c r="F738" s="96"/>
      <c r="G738" s="97"/>
      <c r="H738" s="96"/>
      <c r="I738" s="96"/>
      <c r="J738" s="96"/>
      <c r="K738" s="96"/>
      <c r="L738" s="98"/>
      <c r="M738" s="131"/>
      <c r="N738" s="131"/>
      <c r="O738" s="97"/>
      <c r="P738" s="96"/>
      <c r="Z738" s="87"/>
    </row>
    <row r="739" spans="4:26" x14ac:dyDescent="0.45">
      <c r="D739" s="96"/>
      <c r="E739" s="96"/>
      <c r="F739" s="96"/>
      <c r="G739" s="97"/>
      <c r="H739" s="96"/>
      <c r="I739" s="96"/>
      <c r="J739" s="96"/>
      <c r="K739" s="96"/>
      <c r="L739" s="98"/>
      <c r="M739" s="131"/>
      <c r="N739" s="131"/>
      <c r="O739" s="97"/>
      <c r="P739" s="96"/>
      <c r="Z739" s="87"/>
    </row>
    <row r="740" spans="4:26" x14ac:dyDescent="0.45">
      <c r="D740" s="96"/>
      <c r="E740" s="96"/>
      <c r="F740" s="96"/>
      <c r="G740" s="97"/>
      <c r="H740" s="96"/>
      <c r="I740" s="96"/>
      <c r="J740" s="96"/>
      <c r="K740" s="96"/>
      <c r="L740" s="98"/>
      <c r="M740" s="131"/>
      <c r="N740" s="131"/>
      <c r="O740" s="97"/>
      <c r="P740" s="96"/>
      <c r="Z740" s="87"/>
    </row>
    <row r="741" spans="4:26" x14ac:dyDescent="0.45">
      <c r="D741" s="96"/>
      <c r="E741" s="96"/>
      <c r="F741" s="96"/>
      <c r="G741" s="97"/>
      <c r="H741" s="96"/>
      <c r="I741" s="96"/>
      <c r="J741" s="96"/>
      <c r="K741" s="96"/>
      <c r="L741" s="98"/>
      <c r="M741" s="131"/>
      <c r="N741" s="131"/>
      <c r="O741" s="97"/>
      <c r="P741" s="96"/>
      <c r="Z741" s="87"/>
    </row>
    <row r="742" spans="4:26" x14ac:dyDescent="0.45">
      <c r="D742" s="96"/>
      <c r="E742" s="96"/>
      <c r="F742" s="96"/>
      <c r="G742" s="97"/>
      <c r="H742" s="96"/>
      <c r="I742" s="96"/>
      <c r="J742" s="96"/>
      <c r="K742" s="96"/>
      <c r="L742" s="98"/>
      <c r="M742" s="131"/>
      <c r="N742" s="131"/>
      <c r="O742" s="97"/>
      <c r="P742" s="96"/>
      <c r="Z742" s="87"/>
    </row>
    <row r="743" spans="4:26" x14ac:dyDescent="0.45">
      <c r="D743" s="96"/>
      <c r="E743" s="96"/>
      <c r="F743" s="96"/>
      <c r="G743" s="97"/>
      <c r="H743" s="96"/>
      <c r="I743" s="96"/>
      <c r="J743" s="96"/>
      <c r="K743" s="96"/>
      <c r="L743" s="98"/>
      <c r="M743" s="131"/>
      <c r="N743" s="131"/>
      <c r="O743" s="97"/>
      <c r="P743" s="96"/>
      <c r="Z743" s="87"/>
    </row>
    <row r="744" spans="4:26" x14ac:dyDescent="0.45">
      <c r="D744" s="96"/>
      <c r="E744" s="96"/>
      <c r="F744" s="96"/>
      <c r="G744" s="97"/>
      <c r="H744" s="96"/>
      <c r="I744" s="96"/>
      <c r="J744" s="96"/>
      <c r="K744" s="96"/>
      <c r="L744" s="98"/>
      <c r="M744" s="131"/>
      <c r="N744" s="131"/>
      <c r="O744" s="97"/>
      <c r="P744" s="96"/>
      <c r="Z744" s="87"/>
    </row>
    <row r="745" spans="4:26" x14ac:dyDescent="0.45">
      <c r="D745" s="96"/>
      <c r="E745" s="96"/>
      <c r="F745" s="96"/>
      <c r="G745" s="97"/>
      <c r="H745" s="96"/>
      <c r="I745" s="96"/>
      <c r="J745" s="96"/>
      <c r="K745" s="96"/>
      <c r="L745" s="98"/>
      <c r="M745" s="131"/>
      <c r="N745" s="131"/>
      <c r="O745" s="97"/>
      <c r="P745" s="96"/>
      <c r="Z745" s="87"/>
    </row>
    <row r="746" spans="4:26" x14ac:dyDescent="0.45">
      <c r="D746" s="96"/>
      <c r="E746" s="96"/>
      <c r="F746" s="96"/>
      <c r="G746" s="97"/>
      <c r="H746" s="96"/>
      <c r="I746" s="96"/>
      <c r="J746" s="96"/>
      <c r="K746" s="96"/>
      <c r="L746" s="98"/>
      <c r="M746" s="131"/>
      <c r="N746" s="131"/>
      <c r="O746" s="97"/>
      <c r="P746" s="96"/>
      <c r="Z746" s="87"/>
    </row>
    <row r="747" spans="4:26" x14ac:dyDescent="0.45">
      <c r="D747" s="96"/>
      <c r="E747" s="96"/>
      <c r="F747" s="96"/>
      <c r="G747" s="97"/>
      <c r="H747" s="96"/>
      <c r="I747" s="96"/>
      <c r="J747" s="96"/>
      <c r="K747" s="96"/>
      <c r="L747" s="98"/>
      <c r="M747" s="131"/>
      <c r="N747" s="131"/>
      <c r="O747" s="97"/>
      <c r="P747" s="96"/>
      <c r="Z747" s="87"/>
    </row>
    <row r="748" spans="4:26" x14ac:dyDescent="0.45">
      <c r="D748" s="96"/>
      <c r="E748" s="96"/>
      <c r="F748" s="96"/>
      <c r="G748" s="97"/>
      <c r="H748" s="96"/>
      <c r="I748" s="96"/>
      <c r="J748" s="96"/>
      <c r="K748" s="96"/>
      <c r="L748" s="98"/>
      <c r="M748" s="131"/>
      <c r="N748" s="131"/>
      <c r="O748" s="97"/>
      <c r="P748" s="96"/>
      <c r="Z748" s="87"/>
    </row>
    <row r="749" spans="4:26" x14ac:dyDescent="0.45">
      <c r="D749" s="96"/>
      <c r="E749" s="96"/>
      <c r="F749" s="96"/>
      <c r="G749" s="97"/>
      <c r="H749" s="96"/>
      <c r="I749" s="96"/>
      <c r="J749" s="96"/>
      <c r="K749" s="96"/>
      <c r="L749" s="98"/>
      <c r="M749" s="131"/>
      <c r="N749" s="131"/>
      <c r="O749" s="97"/>
      <c r="P749" s="96"/>
      <c r="Z749" s="87"/>
    </row>
    <row r="750" spans="4:26" x14ac:dyDescent="0.45">
      <c r="D750" s="96"/>
      <c r="E750" s="96"/>
      <c r="F750" s="96"/>
      <c r="G750" s="97"/>
      <c r="H750" s="96"/>
      <c r="I750" s="96"/>
      <c r="J750" s="96"/>
      <c r="K750" s="96"/>
      <c r="L750" s="98"/>
      <c r="M750" s="131"/>
      <c r="N750" s="131"/>
      <c r="O750" s="97"/>
      <c r="P750" s="96"/>
      <c r="Z750" s="87"/>
    </row>
    <row r="751" spans="4:26" x14ac:dyDescent="0.45">
      <c r="D751" s="96"/>
      <c r="E751" s="96"/>
      <c r="F751" s="96"/>
      <c r="G751" s="97"/>
      <c r="H751" s="96"/>
      <c r="I751" s="96"/>
      <c r="J751" s="96"/>
      <c r="K751" s="96"/>
      <c r="L751" s="98"/>
      <c r="M751" s="131"/>
      <c r="N751" s="131"/>
      <c r="O751" s="97"/>
      <c r="P751" s="96"/>
      <c r="Z751" s="87"/>
    </row>
    <row r="752" spans="4:26" x14ac:dyDescent="0.45">
      <c r="D752" s="96"/>
      <c r="E752" s="96"/>
      <c r="F752" s="96"/>
      <c r="G752" s="97"/>
      <c r="H752" s="96"/>
      <c r="I752" s="96"/>
      <c r="J752" s="96"/>
      <c r="K752" s="96"/>
      <c r="L752" s="98"/>
      <c r="M752" s="131"/>
      <c r="N752" s="131"/>
      <c r="O752" s="97"/>
      <c r="P752" s="96"/>
      <c r="Z752" s="87"/>
    </row>
    <row r="753" spans="4:26" x14ac:dyDescent="0.45">
      <c r="D753" s="96"/>
      <c r="E753" s="96"/>
      <c r="F753" s="96"/>
      <c r="G753" s="97"/>
      <c r="H753" s="96"/>
      <c r="I753" s="96"/>
      <c r="J753" s="96"/>
      <c r="K753" s="96"/>
      <c r="L753" s="98"/>
      <c r="M753" s="131"/>
      <c r="N753" s="131"/>
      <c r="O753" s="97"/>
      <c r="P753" s="96"/>
      <c r="Z753" s="87"/>
    </row>
    <row r="754" spans="4:26" x14ac:dyDescent="0.45">
      <c r="D754" s="96"/>
      <c r="E754" s="96"/>
      <c r="F754" s="96"/>
      <c r="G754" s="97"/>
      <c r="H754" s="96"/>
      <c r="I754" s="96"/>
      <c r="J754" s="96"/>
      <c r="K754" s="96"/>
      <c r="L754" s="98"/>
      <c r="M754" s="131"/>
      <c r="N754" s="131"/>
      <c r="O754" s="97"/>
      <c r="P754" s="96"/>
      <c r="Z754" s="87"/>
    </row>
    <row r="755" spans="4:26" x14ac:dyDescent="0.45">
      <c r="D755" s="96"/>
      <c r="E755" s="96"/>
      <c r="F755" s="96"/>
      <c r="G755" s="97"/>
      <c r="H755" s="96"/>
      <c r="I755" s="96"/>
      <c r="J755" s="96"/>
      <c r="K755" s="96"/>
      <c r="L755" s="98"/>
      <c r="M755" s="131"/>
      <c r="N755" s="131"/>
      <c r="O755" s="97"/>
      <c r="P755" s="96"/>
      <c r="Z755" s="87"/>
    </row>
    <row r="756" spans="4:26" x14ac:dyDescent="0.45">
      <c r="D756" s="96"/>
      <c r="E756" s="96"/>
      <c r="F756" s="96"/>
      <c r="G756" s="97"/>
      <c r="H756" s="96"/>
      <c r="I756" s="96"/>
      <c r="J756" s="96"/>
      <c r="K756" s="96"/>
      <c r="L756" s="98"/>
      <c r="M756" s="131"/>
      <c r="N756" s="131"/>
      <c r="O756" s="97"/>
      <c r="P756" s="96"/>
      <c r="Z756" s="87"/>
    </row>
    <row r="757" spans="4:26" x14ac:dyDescent="0.45">
      <c r="D757" s="96"/>
      <c r="E757" s="96"/>
      <c r="F757" s="96"/>
      <c r="G757" s="97"/>
      <c r="H757" s="96"/>
      <c r="I757" s="96"/>
      <c r="J757" s="96"/>
      <c r="K757" s="96"/>
      <c r="L757" s="98"/>
      <c r="M757" s="131"/>
      <c r="N757" s="131"/>
      <c r="O757" s="97"/>
      <c r="P757" s="96"/>
      <c r="Z757" s="87"/>
    </row>
    <row r="758" spans="4:26" x14ac:dyDescent="0.45">
      <c r="D758" s="96"/>
      <c r="E758" s="96"/>
      <c r="F758" s="96"/>
      <c r="G758" s="97"/>
      <c r="H758" s="96"/>
      <c r="I758" s="96"/>
      <c r="J758" s="96"/>
      <c r="K758" s="96"/>
      <c r="L758" s="98"/>
      <c r="M758" s="131"/>
      <c r="N758" s="131"/>
      <c r="O758" s="97"/>
      <c r="P758" s="96"/>
      <c r="Z758" s="87"/>
    </row>
    <row r="759" spans="4:26" x14ac:dyDescent="0.45">
      <c r="D759" s="96"/>
      <c r="E759" s="96"/>
      <c r="F759" s="96"/>
      <c r="G759" s="97"/>
      <c r="H759" s="96"/>
      <c r="I759" s="96"/>
      <c r="J759" s="96"/>
      <c r="K759" s="96"/>
      <c r="L759" s="98"/>
      <c r="M759" s="131"/>
      <c r="N759" s="131"/>
      <c r="O759" s="97"/>
      <c r="P759" s="96"/>
      <c r="Z759" s="87"/>
    </row>
    <row r="760" spans="4:26" x14ac:dyDescent="0.45">
      <c r="D760" s="96"/>
      <c r="E760" s="96"/>
      <c r="F760" s="96"/>
      <c r="G760" s="97"/>
      <c r="H760" s="96"/>
      <c r="I760" s="96"/>
      <c r="J760" s="96"/>
      <c r="K760" s="96"/>
      <c r="L760" s="98"/>
      <c r="M760" s="131"/>
      <c r="N760" s="131"/>
      <c r="O760" s="97"/>
      <c r="P760" s="96"/>
      <c r="Z760" s="87"/>
    </row>
    <row r="761" spans="4:26" x14ac:dyDescent="0.45">
      <c r="D761" s="96"/>
      <c r="E761" s="96"/>
      <c r="F761" s="96"/>
      <c r="G761" s="97"/>
      <c r="H761" s="96"/>
      <c r="I761" s="96"/>
      <c r="J761" s="96"/>
      <c r="K761" s="96"/>
      <c r="L761" s="98"/>
      <c r="M761" s="131"/>
      <c r="N761" s="131"/>
      <c r="O761" s="97"/>
      <c r="P761" s="96"/>
      <c r="Z761" s="87"/>
    </row>
    <row r="762" spans="4:26" x14ac:dyDescent="0.45">
      <c r="D762" s="96"/>
      <c r="E762" s="96"/>
      <c r="F762" s="96"/>
      <c r="G762" s="97"/>
      <c r="H762" s="96"/>
      <c r="I762" s="96"/>
      <c r="J762" s="96"/>
      <c r="K762" s="96"/>
      <c r="L762" s="98"/>
      <c r="M762" s="131"/>
      <c r="N762" s="131"/>
      <c r="O762" s="97"/>
      <c r="P762" s="96"/>
      <c r="Z762" s="87"/>
    </row>
    <row r="763" spans="4:26" x14ac:dyDescent="0.45">
      <c r="D763" s="96"/>
      <c r="E763" s="96"/>
      <c r="F763" s="96"/>
      <c r="G763" s="97"/>
      <c r="H763" s="96"/>
      <c r="I763" s="96"/>
      <c r="J763" s="96"/>
      <c r="K763" s="96"/>
      <c r="L763" s="98"/>
      <c r="M763" s="131"/>
      <c r="N763" s="131"/>
      <c r="O763" s="97"/>
      <c r="P763" s="96"/>
      <c r="Z763" s="87"/>
    </row>
    <row r="764" spans="4:26" x14ac:dyDescent="0.45">
      <c r="D764" s="96"/>
      <c r="E764" s="96"/>
      <c r="F764" s="96"/>
      <c r="G764" s="97"/>
      <c r="H764" s="96"/>
      <c r="I764" s="96"/>
      <c r="J764" s="96"/>
      <c r="K764" s="96"/>
      <c r="L764" s="98"/>
      <c r="M764" s="131"/>
      <c r="N764" s="131"/>
      <c r="O764" s="97"/>
      <c r="P764" s="96"/>
      <c r="Z764" s="87"/>
    </row>
    <row r="765" spans="4:26" x14ac:dyDescent="0.45">
      <c r="D765" s="96"/>
      <c r="E765" s="96"/>
      <c r="F765" s="96"/>
      <c r="G765" s="97"/>
      <c r="H765" s="96"/>
      <c r="I765" s="96"/>
      <c r="J765" s="96"/>
      <c r="K765" s="96"/>
      <c r="L765" s="98"/>
      <c r="M765" s="131"/>
      <c r="N765" s="131"/>
      <c r="O765" s="97"/>
      <c r="P765" s="96"/>
      <c r="Z765" s="87"/>
    </row>
    <row r="766" spans="4:26" x14ac:dyDescent="0.45">
      <c r="D766" s="96"/>
      <c r="E766" s="96"/>
      <c r="F766" s="96"/>
      <c r="G766" s="97"/>
      <c r="H766" s="96"/>
      <c r="I766" s="96"/>
      <c r="J766" s="96"/>
      <c r="K766" s="96"/>
      <c r="L766" s="98"/>
      <c r="M766" s="131"/>
      <c r="N766" s="131"/>
      <c r="O766" s="97"/>
      <c r="P766" s="96"/>
      <c r="Z766" s="87"/>
    </row>
    <row r="767" spans="4:26" x14ac:dyDescent="0.45">
      <c r="D767" s="96"/>
      <c r="E767" s="96"/>
      <c r="F767" s="96"/>
      <c r="G767" s="97"/>
      <c r="H767" s="96"/>
      <c r="I767" s="96"/>
      <c r="J767" s="96"/>
      <c r="K767" s="96"/>
      <c r="L767" s="98"/>
      <c r="M767" s="131"/>
      <c r="N767" s="131"/>
      <c r="O767" s="97"/>
      <c r="P767" s="96"/>
      <c r="Z767" s="87"/>
    </row>
    <row r="768" spans="4:26" x14ac:dyDescent="0.45">
      <c r="D768" s="96"/>
      <c r="E768" s="96"/>
      <c r="F768" s="96"/>
      <c r="G768" s="97"/>
      <c r="H768" s="96"/>
      <c r="I768" s="96"/>
      <c r="J768" s="96"/>
      <c r="K768" s="96"/>
      <c r="L768" s="98"/>
      <c r="M768" s="131"/>
      <c r="N768" s="131"/>
      <c r="O768" s="97"/>
      <c r="P768" s="96"/>
      <c r="Z768" s="87"/>
    </row>
    <row r="769" spans="4:26" x14ac:dyDescent="0.45">
      <c r="D769" s="96"/>
      <c r="E769" s="96"/>
      <c r="F769" s="96"/>
      <c r="G769" s="97"/>
      <c r="H769" s="96"/>
      <c r="I769" s="96"/>
      <c r="J769" s="96"/>
      <c r="K769" s="96"/>
      <c r="L769" s="98"/>
      <c r="M769" s="131"/>
      <c r="N769" s="131"/>
      <c r="O769" s="97"/>
      <c r="P769" s="96"/>
      <c r="Z769" s="87"/>
    </row>
    <row r="770" spans="4:26" x14ac:dyDescent="0.45">
      <c r="D770" s="96"/>
      <c r="E770" s="96"/>
      <c r="F770" s="96"/>
      <c r="G770" s="97"/>
      <c r="H770" s="96"/>
      <c r="I770" s="96"/>
      <c r="J770" s="96"/>
      <c r="K770" s="96"/>
      <c r="L770" s="98"/>
      <c r="M770" s="131"/>
      <c r="N770" s="131"/>
      <c r="O770" s="97"/>
      <c r="P770" s="96"/>
      <c r="Z770" s="87"/>
    </row>
    <row r="771" spans="4:26" x14ac:dyDescent="0.45">
      <c r="D771" s="96"/>
      <c r="E771" s="96"/>
      <c r="F771" s="96"/>
      <c r="G771" s="97"/>
      <c r="H771" s="96"/>
      <c r="I771" s="96"/>
      <c r="J771" s="96"/>
      <c r="K771" s="96"/>
      <c r="L771" s="98"/>
      <c r="M771" s="131"/>
      <c r="N771" s="131"/>
      <c r="O771" s="97"/>
      <c r="P771" s="96"/>
      <c r="Z771" s="87"/>
    </row>
    <row r="772" spans="4:26" x14ac:dyDescent="0.45">
      <c r="D772" s="96"/>
      <c r="E772" s="96"/>
      <c r="F772" s="96"/>
      <c r="G772" s="97"/>
      <c r="H772" s="96"/>
      <c r="I772" s="96"/>
      <c r="J772" s="96"/>
      <c r="K772" s="96"/>
      <c r="L772" s="98"/>
      <c r="M772" s="131"/>
      <c r="N772" s="131"/>
      <c r="O772" s="97"/>
      <c r="P772" s="96"/>
      <c r="Z772" s="87"/>
    </row>
    <row r="773" spans="4:26" x14ac:dyDescent="0.45">
      <c r="D773" s="96"/>
      <c r="E773" s="96"/>
      <c r="F773" s="96"/>
      <c r="G773" s="97"/>
      <c r="H773" s="96"/>
      <c r="I773" s="96"/>
      <c r="J773" s="96"/>
      <c r="K773" s="96"/>
      <c r="L773" s="98"/>
      <c r="M773" s="131"/>
      <c r="N773" s="131"/>
      <c r="O773" s="97"/>
      <c r="P773" s="96"/>
      <c r="Z773" s="87"/>
    </row>
    <row r="774" spans="4:26" x14ac:dyDescent="0.45">
      <c r="D774" s="96"/>
      <c r="E774" s="96"/>
      <c r="F774" s="96"/>
      <c r="G774" s="97"/>
      <c r="H774" s="96"/>
      <c r="I774" s="96"/>
      <c r="J774" s="96"/>
      <c r="K774" s="96"/>
      <c r="L774" s="98"/>
      <c r="M774" s="131"/>
      <c r="N774" s="131"/>
      <c r="O774" s="97"/>
      <c r="P774" s="96"/>
      <c r="Z774" s="87"/>
    </row>
    <row r="775" spans="4:26" x14ac:dyDescent="0.45">
      <c r="D775" s="96"/>
      <c r="E775" s="96"/>
      <c r="F775" s="96"/>
      <c r="G775" s="97"/>
      <c r="H775" s="96"/>
      <c r="I775" s="96"/>
      <c r="J775" s="96"/>
      <c r="K775" s="96"/>
      <c r="L775" s="98"/>
      <c r="M775" s="131"/>
      <c r="N775" s="131"/>
      <c r="O775" s="97"/>
      <c r="P775" s="96"/>
      <c r="Z775" s="87"/>
    </row>
    <row r="776" spans="4:26" x14ac:dyDescent="0.45">
      <c r="D776" s="96"/>
      <c r="E776" s="96"/>
      <c r="F776" s="96"/>
      <c r="G776" s="97"/>
      <c r="H776" s="96"/>
      <c r="I776" s="96"/>
      <c r="J776" s="96"/>
      <c r="K776" s="96"/>
      <c r="L776" s="98"/>
      <c r="M776" s="131"/>
      <c r="N776" s="131"/>
      <c r="O776" s="97"/>
      <c r="P776" s="96"/>
      <c r="Z776" s="87"/>
    </row>
    <row r="777" spans="4:26" x14ac:dyDescent="0.45">
      <c r="D777" s="96"/>
      <c r="E777" s="96"/>
      <c r="F777" s="96"/>
      <c r="G777" s="97"/>
      <c r="H777" s="96"/>
      <c r="I777" s="96"/>
      <c r="J777" s="96"/>
      <c r="K777" s="96"/>
      <c r="L777" s="98"/>
      <c r="M777" s="131"/>
      <c r="N777" s="131"/>
      <c r="O777" s="97"/>
      <c r="P777" s="96"/>
      <c r="Z777" s="87"/>
    </row>
    <row r="778" spans="4:26" x14ac:dyDescent="0.45">
      <c r="D778" s="96"/>
      <c r="E778" s="96"/>
      <c r="F778" s="96"/>
      <c r="G778" s="97"/>
      <c r="H778" s="96"/>
      <c r="I778" s="96"/>
      <c r="J778" s="96"/>
      <c r="K778" s="96"/>
      <c r="L778" s="98"/>
      <c r="M778" s="131"/>
      <c r="N778" s="131"/>
      <c r="O778" s="97"/>
      <c r="P778" s="96"/>
      <c r="Z778" s="87"/>
    </row>
    <row r="779" spans="4:26" x14ac:dyDescent="0.45">
      <c r="D779" s="96"/>
      <c r="E779" s="96"/>
      <c r="F779" s="96"/>
      <c r="G779" s="97"/>
      <c r="H779" s="96"/>
      <c r="I779" s="96"/>
      <c r="J779" s="96"/>
      <c r="K779" s="96"/>
      <c r="L779" s="98"/>
      <c r="M779" s="131"/>
      <c r="N779" s="131"/>
      <c r="O779" s="97"/>
      <c r="P779" s="96"/>
      <c r="Z779" s="87"/>
    </row>
    <row r="780" spans="4:26" x14ac:dyDescent="0.45">
      <c r="D780" s="96"/>
      <c r="E780" s="96"/>
      <c r="F780" s="96"/>
      <c r="G780" s="97"/>
      <c r="H780" s="96"/>
      <c r="I780" s="96"/>
      <c r="J780" s="96"/>
      <c r="K780" s="96"/>
      <c r="L780" s="98"/>
      <c r="M780" s="131"/>
      <c r="N780" s="131"/>
      <c r="O780" s="97"/>
      <c r="P780" s="96"/>
      <c r="Z780" s="87"/>
    </row>
    <row r="781" spans="4:26" x14ac:dyDescent="0.45">
      <c r="D781" s="96"/>
      <c r="E781" s="96"/>
      <c r="F781" s="96"/>
      <c r="G781" s="97"/>
      <c r="H781" s="96"/>
      <c r="I781" s="96"/>
      <c r="J781" s="96"/>
      <c r="K781" s="96"/>
      <c r="L781" s="98"/>
      <c r="M781" s="131"/>
      <c r="N781" s="131"/>
      <c r="O781" s="97"/>
      <c r="P781" s="96"/>
      <c r="Z781" s="87"/>
    </row>
    <row r="782" spans="4:26" x14ac:dyDescent="0.45">
      <c r="D782" s="96"/>
      <c r="E782" s="96"/>
      <c r="F782" s="96"/>
      <c r="G782" s="97"/>
      <c r="H782" s="96"/>
      <c r="I782" s="96"/>
      <c r="J782" s="96"/>
      <c r="K782" s="96"/>
      <c r="L782" s="98"/>
      <c r="M782" s="131"/>
      <c r="N782" s="131"/>
      <c r="O782" s="97"/>
      <c r="P782" s="96"/>
      <c r="Z782" s="87"/>
    </row>
    <row r="783" spans="4:26" x14ac:dyDescent="0.45">
      <c r="D783" s="96"/>
      <c r="E783" s="96"/>
      <c r="F783" s="96"/>
      <c r="G783" s="97"/>
      <c r="H783" s="96"/>
      <c r="I783" s="96"/>
      <c r="J783" s="96"/>
      <c r="K783" s="96"/>
      <c r="L783" s="98"/>
      <c r="M783" s="131"/>
      <c r="N783" s="131"/>
      <c r="O783" s="97"/>
      <c r="P783" s="96"/>
      <c r="Z783" s="87"/>
    </row>
    <row r="784" spans="4:26" x14ac:dyDescent="0.45">
      <c r="D784" s="96"/>
      <c r="E784" s="96"/>
      <c r="F784" s="96"/>
      <c r="G784" s="97"/>
      <c r="H784" s="96"/>
      <c r="I784" s="96"/>
      <c r="J784" s="96"/>
      <c r="K784" s="96"/>
      <c r="L784" s="98"/>
      <c r="M784" s="131"/>
      <c r="N784" s="131"/>
      <c r="O784" s="97"/>
      <c r="P784" s="96"/>
      <c r="Z784" s="87"/>
    </row>
    <row r="785" spans="4:26" x14ac:dyDescent="0.45">
      <c r="D785" s="96"/>
      <c r="E785" s="96"/>
      <c r="F785" s="96"/>
      <c r="G785" s="97"/>
      <c r="H785" s="96"/>
      <c r="I785" s="96"/>
      <c r="J785" s="96"/>
      <c r="K785" s="96"/>
      <c r="L785" s="98"/>
      <c r="M785" s="131"/>
      <c r="N785" s="131"/>
      <c r="O785" s="97"/>
      <c r="P785" s="96"/>
      <c r="Z785" s="87"/>
    </row>
    <row r="786" spans="4:26" x14ac:dyDescent="0.45">
      <c r="D786" s="96"/>
      <c r="E786" s="96"/>
      <c r="F786" s="96"/>
      <c r="G786" s="97"/>
      <c r="H786" s="96"/>
      <c r="I786" s="96"/>
      <c r="J786" s="96"/>
      <c r="K786" s="96"/>
      <c r="L786" s="98"/>
      <c r="M786" s="131"/>
      <c r="N786" s="131"/>
      <c r="O786" s="97"/>
      <c r="P786" s="96"/>
      <c r="Z786" s="87"/>
    </row>
    <row r="787" spans="4:26" x14ac:dyDescent="0.45">
      <c r="D787" s="96"/>
      <c r="E787" s="96"/>
      <c r="F787" s="96"/>
      <c r="G787" s="97"/>
      <c r="H787" s="96"/>
      <c r="I787" s="96"/>
      <c r="J787" s="96"/>
      <c r="K787" s="96"/>
      <c r="L787" s="98"/>
      <c r="M787" s="131"/>
      <c r="N787" s="131"/>
      <c r="O787" s="97"/>
      <c r="P787" s="96"/>
      <c r="Z787" s="87"/>
    </row>
    <row r="788" spans="4:26" x14ac:dyDescent="0.45">
      <c r="D788" s="96"/>
      <c r="E788" s="96"/>
      <c r="F788" s="96"/>
      <c r="G788" s="97"/>
      <c r="H788" s="96"/>
      <c r="I788" s="96"/>
      <c r="J788" s="96"/>
      <c r="K788" s="96"/>
      <c r="L788" s="98"/>
      <c r="M788" s="131"/>
      <c r="N788" s="131"/>
      <c r="O788" s="97"/>
      <c r="P788" s="96"/>
      <c r="Z788" s="87"/>
    </row>
    <row r="789" spans="4:26" x14ac:dyDescent="0.45">
      <c r="D789" s="96"/>
      <c r="E789" s="96"/>
      <c r="F789" s="96"/>
      <c r="G789" s="97"/>
      <c r="H789" s="96"/>
      <c r="I789" s="96"/>
      <c r="J789" s="96"/>
      <c r="K789" s="96"/>
      <c r="L789" s="98"/>
      <c r="M789" s="131"/>
      <c r="N789" s="131"/>
      <c r="O789" s="97"/>
      <c r="P789" s="96"/>
      <c r="Z789" s="87"/>
    </row>
    <row r="790" spans="4:26" x14ac:dyDescent="0.45">
      <c r="D790" s="96"/>
      <c r="E790" s="96"/>
      <c r="F790" s="96"/>
      <c r="G790" s="97"/>
      <c r="H790" s="96"/>
      <c r="I790" s="96"/>
      <c r="J790" s="96"/>
      <c r="K790" s="96"/>
      <c r="L790" s="98"/>
      <c r="M790" s="131"/>
      <c r="N790" s="131"/>
      <c r="O790" s="97"/>
      <c r="P790" s="96"/>
      <c r="Z790" s="87"/>
    </row>
    <row r="791" spans="4:26" x14ac:dyDescent="0.45">
      <c r="D791" s="96"/>
      <c r="E791" s="96"/>
      <c r="F791" s="96"/>
      <c r="G791" s="97"/>
      <c r="H791" s="96"/>
      <c r="I791" s="96"/>
      <c r="J791" s="96"/>
      <c r="K791" s="96"/>
      <c r="L791" s="98"/>
      <c r="M791" s="131"/>
      <c r="N791" s="131"/>
      <c r="O791" s="97"/>
      <c r="P791" s="96"/>
      <c r="Z791" s="87"/>
    </row>
    <row r="792" spans="4:26" x14ac:dyDescent="0.45">
      <c r="D792" s="96"/>
      <c r="E792" s="96"/>
      <c r="F792" s="96"/>
      <c r="G792" s="97"/>
      <c r="H792" s="96"/>
      <c r="I792" s="96"/>
      <c r="J792" s="96"/>
      <c r="K792" s="96"/>
      <c r="L792" s="98"/>
      <c r="M792" s="131"/>
      <c r="N792" s="131"/>
      <c r="O792" s="97"/>
      <c r="P792" s="96"/>
      <c r="Z792" s="87"/>
    </row>
    <row r="793" spans="4:26" x14ac:dyDescent="0.45">
      <c r="D793" s="96"/>
      <c r="E793" s="96"/>
      <c r="F793" s="96"/>
      <c r="G793" s="97"/>
      <c r="H793" s="96"/>
      <c r="I793" s="96"/>
      <c r="J793" s="96"/>
      <c r="K793" s="96"/>
      <c r="L793" s="98"/>
      <c r="M793" s="131"/>
      <c r="N793" s="131"/>
      <c r="O793" s="97"/>
      <c r="P793" s="96"/>
      <c r="Z793" s="87"/>
    </row>
    <row r="794" spans="4:26" x14ac:dyDescent="0.45">
      <c r="D794" s="96"/>
      <c r="E794" s="96"/>
      <c r="F794" s="96"/>
      <c r="G794" s="97"/>
      <c r="H794" s="96"/>
      <c r="I794" s="96"/>
      <c r="J794" s="96"/>
      <c r="K794" s="96"/>
      <c r="L794" s="98"/>
      <c r="M794" s="131"/>
      <c r="N794" s="131"/>
      <c r="O794" s="97"/>
      <c r="P794" s="96"/>
      <c r="Z794" s="87"/>
    </row>
    <row r="795" spans="4:26" x14ac:dyDescent="0.45">
      <c r="D795" s="96"/>
      <c r="E795" s="96"/>
      <c r="F795" s="96"/>
      <c r="G795" s="97"/>
      <c r="H795" s="96"/>
      <c r="I795" s="96"/>
      <c r="J795" s="96"/>
      <c r="K795" s="96"/>
      <c r="L795" s="98"/>
      <c r="M795" s="131"/>
      <c r="N795" s="131"/>
      <c r="O795" s="97"/>
      <c r="P795" s="96"/>
      <c r="Z795" s="87"/>
    </row>
    <row r="796" spans="4:26" x14ac:dyDescent="0.45">
      <c r="D796" s="96"/>
      <c r="E796" s="96"/>
      <c r="F796" s="96"/>
      <c r="G796" s="97"/>
      <c r="H796" s="96"/>
      <c r="I796" s="96"/>
      <c r="J796" s="96"/>
      <c r="K796" s="96"/>
      <c r="L796" s="98"/>
      <c r="M796" s="131"/>
      <c r="N796" s="131"/>
      <c r="O796" s="97"/>
      <c r="P796" s="96"/>
      <c r="Z796" s="87"/>
    </row>
    <row r="797" spans="4:26" x14ac:dyDescent="0.45">
      <c r="D797" s="96"/>
      <c r="E797" s="96"/>
      <c r="F797" s="96"/>
      <c r="G797" s="97"/>
      <c r="H797" s="96"/>
      <c r="I797" s="96"/>
      <c r="J797" s="96"/>
      <c r="K797" s="96"/>
      <c r="L797" s="98"/>
      <c r="M797" s="131"/>
      <c r="N797" s="131"/>
      <c r="O797" s="97"/>
      <c r="P797" s="96"/>
      <c r="Z797" s="87"/>
    </row>
    <row r="798" spans="4:26" x14ac:dyDescent="0.45">
      <c r="D798" s="96"/>
      <c r="E798" s="96"/>
      <c r="F798" s="96"/>
      <c r="G798" s="97"/>
      <c r="H798" s="96"/>
      <c r="I798" s="96"/>
      <c r="J798" s="96"/>
      <c r="K798" s="96"/>
      <c r="L798" s="98"/>
      <c r="M798" s="131"/>
      <c r="N798" s="131"/>
      <c r="O798" s="97"/>
      <c r="P798" s="96"/>
      <c r="Z798" s="87"/>
    </row>
    <row r="799" spans="4:26" x14ac:dyDescent="0.45">
      <c r="D799" s="96"/>
      <c r="E799" s="96"/>
      <c r="F799" s="96"/>
      <c r="G799" s="97"/>
      <c r="H799" s="96"/>
      <c r="I799" s="96"/>
      <c r="J799" s="96"/>
      <c r="K799" s="96"/>
      <c r="L799" s="98"/>
      <c r="M799" s="131"/>
      <c r="N799" s="131"/>
      <c r="O799" s="97"/>
      <c r="P799" s="96"/>
      <c r="Z799" s="87"/>
    </row>
    <row r="800" spans="4:26" x14ac:dyDescent="0.45">
      <c r="D800" s="96"/>
      <c r="E800" s="96"/>
      <c r="F800" s="96"/>
      <c r="G800" s="97"/>
      <c r="H800" s="96"/>
      <c r="I800" s="96"/>
      <c r="J800" s="96"/>
      <c r="K800" s="96"/>
      <c r="L800" s="98"/>
      <c r="M800" s="131"/>
      <c r="N800" s="131"/>
      <c r="O800" s="97"/>
      <c r="P800" s="96"/>
      <c r="Z800" s="87"/>
    </row>
    <row r="801" spans="4:26" x14ac:dyDescent="0.45">
      <c r="D801" s="96"/>
      <c r="E801" s="96"/>
      <c r="F801" s="96"/>
      <c r="G801" s="97"/>
      <c r="H801" s="96"/>
      <c r="I801" s="96"/>
      <c r="J801" s="96"/>
      <c r="K801" s="96"/>
      <c r="L801" s="98"/>
      <c r="M801" s="131"/>
      <c r="N801" s="131"/>
      <c r="O801" s="97"/>
      <c r="P801" s="96"/>
      <c r="Z801" s="87"/>
    </row>
    <row r="802" spans="4:26" x14ac:dyDescent="0.45">
      <c r="D802" s="96"/>
      <c r="E802" s="96"/>
      <c r="F802" s="96"/>
      <c r="G802" s="97"/>
      <c r="H802" s="96"/>
      <c r="I802" s="96"/>
      <c r="J802" s="96"/>
      <c r="K802" s="96"/>
      <c r="L802" s="98"/>
      <c r="M802" s="131"/>
      <c r="N802" s="131"/>
      <c r="O802" s="97"/>
      <c r="P802" s="96"/>
      <c r="Z802" s="87"/>
    </row>
    <row r="803" spans="4:26" x14ac:dyDescent="0.45">
      <c r="D803" s="96"/>
      <c r="E803" s="96"/>
      <c r="F803" s="96"/>
      <c r="G803" s="97"/>
      <c r="H803" s="96"/>
      <c r="I803" s="96"/>
      <c r="J803" s="96"/>
      <c r="K803" s="96"/>
      <c r="L803" s="98"/>
      <c r="M803" s="131"/>
      <c r="N803" s="131"/>
      <c r="O803" s="97"/>
      <c r="P803" s="96"/>
      <c r="Z803" s="87"/>
    </row>
    <row r="804" spans="4:26" x14ac:dyDescent="0.45">
      <c r="D804" s="96"/>
      <c r="E804" s="96"/>
      <c r="F804" s="96"/>
      <c r="G804" s="97"/>
      <c r="H804" s="96"/>
      <c r="I804" s="96"/>
      <c r="J804" s="96"/>
      <c r="K804" s="96"/>
      <c r="L804" s="98"/>
      <c r="M804" s="131"/>
      <c r="N804" s="131"/>
      <c r="O804" s="97"/>
      <c r="P804" s="96"/>
      <c r="Z804" s="87"/>
    </row>
    <row r="805" spans="4:26" x14ac:dyDescent="0.45">
      <c r="D805" s="96"/>
      <c r="E805" s="96"/>
      <c r="F805" s="96"/>
      <c r="G805" s="97"/>
      <c r="H805" s="96"/>
      <c r="I805" s="96"/>
      <c r="J805" s="96"/>
      <c r="K805" s="96"/>
      <c r="L805" s="98"/>
      <c r="M805" s="131"/>
      <c r="N805" s="131"/>
      <c r="O805" s="97"/>
      <c r="P805" s="96"/>
      <c r="Z805" s="87"/>
    </row>
    <row r="806" spans="4:26" x14ac:dyDescent="0.45">
      <c r="D806" s="96"/>
      <c r="E806" s="96"/>
      <c r="F806" s="96"/>
      <c r="G806" s="97"/>
      <c r="H806" s="96"/>
      <c r="I806" s="96"/>
      <c r="J806" s="96"/>
      <c r="K806" s="96"/>
      <c r="L806" s="98"/>
      <c r="M806" s="131"/>
      <c r="N806" s="131"/>
      <c r="O806" s="97"/>
      <c r="P806" s="96"/>
      <c r="Z806" s="87"/>
    </row>
    <row r="807" spans="4:26" x14ac:dyDescent="0.45">
      <c r="D807" s="96"/>
      <c r="E807" s="96"/>
      <c r="F807" s="96"/>
      <c r="G807" s="97"/>
      <c r="H807" s="96"/>
      <c r="I807" s="96"/>
      <c r="J807" s="96"/>
      <c r="K807" s="96"/>
      <c r="L807" s="98"/>
      <c r="M807" s="131"/>
      <c r="N807" s="131"/>
      <c r="O807" s="97"/>
      <c r="P807" s="96"/>
      <c r="Z807" s="87"/>
    </row>
    <row r="808" spans="4:26" x14ac:dyDescent="0.45">
      <c r="D808" s="96"/>
      <c r="E808" s="96"/>
      <c r="F808" s="96"/>
      <c r="G808" s="97"/>
      <c r="H808" s="96"/>
      <c r="I808" s="96"/>
      <c r="J808" s="96"/>
      <c r="K808" s="96"/>
      <c r="L808" s="98"/>
      <c r="M808" s="131"/>
      <c r="N808" s="131"/>
      <c r="O808" s="97"/>
      <c r="P808" s="96"/>
      <c r="Z808" s="87"/>
    </row>
    <row r="809" spans="4:26" x14ac:dyDescent="0.45">
      <c r="D809" s="96"/>
      <c r="E809" s="96"/>
      <c r="F809" s="96"/>
      <c r="G809" s="97"/>
      <c r="H809" s="96"/>
      <c r="I809" s="96"/>
      <c r="J809" s="96"/>
      <c r="K809" s="96"/>
      <c r="L809" s="98"/>
      <c r="M809" s="131"/>
      <c r="N809" s="131"/>
      <c r="O809" s="97"/>
      <c r="P809" s="96"/>
      <c r="Z809" s="87"/>
    </row>
    <row r="810" spans="4:26" x14ac:dyDescent="0.45">
      <c r="D810" s="96"/>
      <c r="E810" s="96"/>
      <c r="F810" s="96"/>
      <c r="G810" s="97"/>
      <c r="H810" s="96"/>
      <c r="I810" s="96"/>
      <c r="J810" s="96"/>
      <c r="K810" s="96"/>
      <c r="L810" s="98"/>
      <c r="M810" s="131"/>
      <c r="N810" s="131"/>
      <c r="O810" s="97"/>
      <c r="P810" s="96"/>
      <c r="Z810" s="87"/>
    </row>
    <row r="811" spans="4:26" x14ac:dyDescent="0.45">
      <c r="D811" s="96"/>
      <c r="E811" s="96"/>
      <c r="F811" s="96"/>
      <c r="G811" s="97"/>
      <c r="H811" s="96"/>
      <c r="I811" s="96"/>
      <c r="J811" s="96"/>
      <c r="K811" s="96"/>
      <c r="L811" s="98"/>
      <c r="M811" s="131"/>
      <c r="N811" s="131"/>
      <c r="O811" s="97"/>
      <c r="P811" s="96"/>
      <c r="Z811" s="87"/>
    </row>
    <row r="812" spans="4:26" x14ac:dyDescent="0.45">
      <c r="D812" s="96"/>
      <c r="E812" s="96"/>
      <c r="F812" s="96"/>
      <c r="G812" s="97"/>
      <c r="H812" s="96"/>
      <c r="I812" s="96"/>
      <c r="J812" s="96"/>
      <c r="K812" s="96"/>
      <c r="L812" s="98"/>
      <c r="M812" s="131"/>
      <c r="N812" s="131"/>
      <c r="O812" s="97"/>
      <c r="P812" s="96"/>
      <c r="Z812" s="87"/>
    </row>
    <row r="813" spans="4:26" x14ac:dyDescent="0.45">
      <c r="D813" s="96"/>
      <c r="E813" s="96"/>
      <c r="F813" s="96"/>
      <c r="G813" s="97"/>
      <c r="H813" s="96"/>
      <c r="I813" s="96"/>
      <c r="J813" s="96"/>
      <c r="K813" s="96"/>
      <c r="L813" s="98"/>
      <c r="M813" s="131"/>
      <c r="N813" s="131"/>
      <c r="O813" s="97"/>
      <c r="P813" s="96"/>
      <c r="Z813" s="87"/>
    </row>
    <row r="814" spans="4:26" x14ac:dyDescent="0.45">
      <c r="D814" s="96"/>
      <c r="E814" s="96"/>
      <c r="F814" s="96"/>
      <c r="G814" s="97"/>
      <c r="H814" s="96"/>
      <c r="I814" s="96"/>
      <c r="J814" s="96"/>
      <c r="K814" s="96"/>
      <c r="L814" s="98"/>
      <c r="M814" s="131"/>
      <c r="N814" s="131"/>
      <c r="O814" s="97"/>
      <c r="P814" s="96"/>
      <c r="Z814" s="87"/>
    </row>
    <row r="815" spans="4:26" x14ac:dyDescent="0.45">
      <c r="D815" s="96"/>
      <c r="E815" s="96"/>
      <c r="F815" s="96"/>
      <c r="G815" s="97"/>
      <c r="H815" s="96"/>
      <c r="I815" s="96"/>
      <c r="J815" s="96"/>
      <c r="K815" s="96"/>
      <c r="L815" s="98"/>
      <c r="M815" s="131"/>
      <c r="N815" s="131"/>
      <c r="O815" s="97"/>
      <c r="P815" s="96"/>
      <c r="Z815" s="87"/>
    </row>
    <row r="816" spans="4:26" x14ac:dyDescent="0.45">
      <c r="D816" s="96"/>
      <c r="E816" s="96"/>
      <c r="F816" s="96"/>
      <c r="G816" s="97"/>
      <c r="H816" s="96"/>
      <c r="I816" s="96"/>
      <c r="J816" s="96"/>
      <c r="K816" s="96"/>
      <c r="L816" s="98"/>
      <c r="M816" s="131"/>
      <c r="N816" s="131"/>
      <c r="O816" s="97"/>
      <c r="P816" s="96"/>
      <c r="Z816" s="87"/>
    </row>
    <row r="817" spans="4:26" x14ac:dyDescent="0.45">
      <c r="D817" s="96"/>
      <c r="E817" s="96"/>
      <c r="F817" s="96"/>
      <c r="G817" s="97"/>
      <c r="H817" s="96"/>
      <c r="I817" s="96"/>
      <c r="J817" s="96"/>
      <c r="K817" s="96"/>
      <c r="L817" s="98"/>
      <c r="M817" s="131"/>
      <c r="N817" s="131"/>
      <c r="O817" s="97"/>
      <c r="P817" s="96"/>
      <c r="Z817" s="87"/>
    </row>
    <row r="818" spans="4:26" x14ac:dyDescent="0.45">
      <c r="D818" s="96"/>
      <c r="E818" s="96"/>
      <c r="F818" s="96"/>
      <c r="G818" s="97"/>
      <c r="H818" s="96"/>
      <c r="I818" s="96"/>
      <c r="J818" s="96"/>
      <c r="K818" s="96"/>
      <c r="L818" s="98"/>
      <c r="M818" s="131"/>
      <c r="N818" s="131"/>
      <c r="O818" s="97"/>
      <c r="P818" s="96"/>
      <c r="Z818" s="87"/>
    </row>
    <row r="819" spans="4:26" x14ac:dyDescent="0.45">
      <c r="D819" s="96"/>
      <c r="E819" s="96"/>
      <c r="F819" s="96"/>
      <c r="G819" s="97"/>
      <c r="H819" s="96"/>
      <c r="I819" s="96"/>
      <c r="J819" s="96"/>
      <c r="K819" s="96"/>
      <c r="L819" s="98"/>
      <c r="M819" s="131"/>
      <c r="N819" s="131"/>
      <c r="O819" s="97"/>
      <c r="P819" s="96"/>
      <c r="Z819" s="87"/>
    </row>
    <row r="820" spans="4:26" x14ac:dyDescent="0.45">
      <c r="D820" s="96"/>
      <c r="E820" s="96"/>
      <c r="F820" s="96"/>
      <c r="G820" s="97"/>
      <c r="H820" s="96"/>
      <c r="I820" s="96"/>
      <c r="J820" s="96"/>
      <c r="K820" s="96"/>
      <c r="L820" s="98"/>
      <c r="M820" s="131"/>
      <c r="N820" s="131"/>
      <c r="O820" s="97"/>
      <c r="P820" s="96"/>
      <c r="Z820" s="87"/>
    </row>
    <row r="821" spans="4:26" x14ac:dyDescent="0.45">
      <c r="D821" s="96"/>
      <c r="E821" s="96"/>
      <c r="F821" s="96"/>
      <c r="G821" s="97"/>
      <c r="H821" s="96"/>
      <c r="I821" s="96"/>
      <c r="J821" s="96"/>
      <c r="K821" s="96"/>
      <c r="L821" s="98"/>
      <c r="M821" s="131"/>
      <c r="N821" s="131"/>
      <c r="O821" s="97"/>
      <c r="P821" s="96"/>
      <c r="Z821" s="87"/>
    </row>
    <row r="822" spans="4:26" x14ac:dyDescent="0.45">
      <c r="D822" s="96"/>
      <c r="E822" s="96"/>
      <c r="F822" s="96"/>
      <c r="G822" s="97"/>
      <c r="H822" s="96"/>
      <c r="I822" s="96"/>
      <c r="J822" s="96"/>
      <c r="K822" s="96"/>
      <c r="L822" s="98"/>
      <c r="M822" s="131"/>
      <c r="N822" s="131"/>
      <c r="O822" s="97"/>
      <c r="P822" s="96"/>
      <c r="Z822" s="87"/>
    </row>
    <row r="823" spans="4:26" x14ac:dyDescent="0.45">
      <c r="D823" s="96"/>
      <c r="E823" s="96"/>
      <c r="F823" s="96"/>
      <c r="G823" s="97"/>
      <c r="H823" s="96"/>
      <c r="I823" s="96"/>
      <c r="J823" s="96"/>
      <c r="K823" s="96"/>
      <c r="L823" s="98"/>
      <c r="M823" s="131"/>
      <c r="N823" s="131"/>
      <c r="O823" s="97"/>
      <c r="P823" s="96"/>
      <c r="Z823" s="87"/>
    </row>
    <row r="824" spans="4:26" x14ac:dyDescent="0.45">
      <c r="D824" s="96"/>
      <c r="E824" s="96"/>
      <c r="F824" s="96"/>
      <c r="G824" s="97"/>
      <c r="H824" s="96"/>
      <c r="I824" s="96"/>
      <c r="J824" s="96"/>
      <c r="K824" s="96"/>
      <c r="L824" s="98"/>
      <c r="M824" s="131"/>
      <c r="N824" s="131"/>
      <c r="O824" s="97"/>
      <c r="P824" s="96"/>
      <c r="Z824" s="87"/>
    </row>
    <row r="825" spans="4:26" x14ac:dyDescent="0.45">
      <c r="D825" s="96"/>
      <c r="E825" s="96"/>
      <c r="F825" s="96"/>
      <c r="G825" s="97"/>
      <c r="H825" s="96"/>
      <c r="I825" s="96"/>
      <c r="J825" s="96"/>
      <c r="K825" s="96"/>
      <c r="L825" s="98"/>
      <c r="M825" s="131"/>
      <c r="N825" s="131"/>
      <c r="O825" s="97"/>
      <c r="P825" s="96"/>
      <c r="Z825" s="87"/>
    </row>
    <row r="826" spans="4:26" x14ac:dyDescent="0.45">
      <c r="D826" s="96"/>
      <c r="E826" s="96"/>
      <c r="F826" s="96"/>
      <c r="G826" s="97"/>
      <c r="H826" s="96"/>
      <c r="I826" s="96"/>
      <c r="J826" s="96"/>
      <c r="K826" s="96"/>
      <c r="L826" s="98"/>
      <c r="M826" s="131"/>
      <c r="N826" s="131"/>
      <c r="O826" s="97"/>
      <c r="P826" s="96"/>
      <c r="Z826" s="87"/>
    </row>
    <row r="827" spans="4:26" x14ac:dyDescent="0.45">
      <c r="D827" s="96"/>
      <c r="E827" s="96"/>
      <c r="F827" s="96"/>
      <c r="G827" s="97"/>
      <c r="H827" s="96"/>
      <c r="I827" s="96"/>
      <c r="J827" s="96"/>
      <c r="K827" s="96"/>
      <c r="L827" s="98"/>
      <c r="M827" s="131"/>
      <c r="N827" s="131"/>
      <c r="O827" s="97"/>
      <c r="P827" s="96"/>
      <c r="Z827" s="87"/>
    </row>
    <row r="828" spans="4:26" x14ac:dyDescent="0.45">
      <c r="D828" s="96"/>
      <c r="E828" s="96"/>
      <c r="F828" s="96"/>
      <c r="G828" s="97"/>
      <c r="H828" s="96"/>
      <c r="I828" s="96"/>
      <c r="J828" s="96"/>
      <c r="K828" s="96"/>
      <c r="L828" s="98"/>
      <c r="M828" s="131"/>
      <c r="N828" s="131"/>
      <c r="O828" s="97"/>
      <c r="P828" s="96"/>
      <c r="Z828" s="87"/>
    </row>
    <row r="829" spans="4:26" x14ac:dyDescent="0.45">
      <c r="D829" s="96"/>
      <c r="E829" s="96"/>
      <c r="F829" s="96"/>
      <c r="G829" s="97"/>
      <c r="H829" s="96"/>
      <c r="I829" s="96"/>
      <c r="J829" s="96"/>
      <c r="K829" s="96"/>
      <c r="L829" s="98"/>
      <c r="M829" s="131"/>
      <c r="N829" s="131"/>
      <c r="O829" s="97"/>
      <c r="P829" s="96"/>
      <c r="Z829" s="87"/>
    </row>
    <row r="830" spans="4:26" x14ac:dyDescent="0.45">
      <c r="D830" s="96"/>
      <c r="E830" s="96"/>
      <c r="F830" s="96"/>
      <c r="G830" s="97"/>
      <c r="H830" s="96"/>
      <c r="I830" s="96"/>
      <c r="J830" s="96"/>
      <c r="K830" s="96"/>
      <c r="L830" s="98"/>
      <c r="M830" s="131"/>
      <c r="N830" s="131"/>
      <c r="O830" s="97"/>
      <c r="P830" s="96"/>
      <c r="Z830" s="87"/>
    </row>
    <row r="831" spans="4:26" x14ac:dyDescent="0.45">
      <c r="D831" s="96"/>
      <c r="E831" s="96"/>
      <c r="F831" s="96"/>
      <c r="G831" s="97"/>
      <c r="H831" s="96"/>
      <c r="I831" s="96"/>
      <c r="J831" s="96"/>
      <c r="K831" s="96"/>
      <c r="L831" s="98"/>
      <c r="M831" s="131"/>
      <c r="N831" s="131"/>
      <c r="O831" s="97"/>
      <c r="P831" s="96"/>
      <c r="Z831" s="87"/>
    </row>
    <row r="832" spans="4:26" x14ac:dyDescent="0.45">
      <c r="D832" s="96"/>
      <c r="E832" s="96"/>
      <c r="F832" s="96"/>
      <c r="G832" s="97"/>
      <c r="H832" s="96"/>
      <c r="I832" s="96"/>
      <c r="J832" s="96"/>
      <c r="K832" s="96"/>
      <c r="L832" s="98"/>
      <c r="M832" s="131"/>
      <c r="N832" s="131"/>
      <c r="O832" s="97"/>
      <c r="P832" s="96"/>
      <c r="Z832" s="87"/>
    </row>
    <row r="833" spans="4:26" x14ac:dyDescent="0.45">
      <c r="D833" s="96"/>
      <c r="E833" s="96"/>
      <c r="F833" s="96"/>
      <c r="G833" s="97"/>
      <c r="H833" s="96"/>
      <c r="I833" s="96"/>
      <c r="J833" s="96"/>
      <c r="K833" s="96"/>
      <c r="L833" s="98"/>
      <c r="M833" s="131"/>
      <c r="N833" s="131"/>
      <c r="O833" s="97"/>
      <c r="P833" s="96"/>
      <c r="Z833" s="87"/>
    </row>
    <row r="834" spans="4:26" x14ac:dyDescent="0.45">
      <c r="D834" s="96"/>
      <c r="E834" s="96"/>
      <c r="F834" s="96"/>
      <c r="G834" s="97"/>
      <c r="H834" s="96"/>
      <c r="I834" s="96"/>
      <c r="J834" s="96"/>
      <c r="K834" s="96"/>
      <c r="L834" s="98"/>
      <c r="M834" s="131"/>
      <c r="N834" s="131"/>
      <c r="O834" s="97"/>
      <c r="P834" s="96"/>
      <c r="Z834" s="87"/>
    </row>
    <row r="835" spans="4:26" x14ac:dyDescent="0.45">
      <c r="D835" s="96"/>
      <c r="E835" s="96"/>
      <c r="F835" s="96"/>
      <c r="G835" s="97"/>
      <c r="H835" s="96"/>
      <c r="I835" s="96"/>
      <c r="J835" s="96"/>
      <c r="K835" s="96"/>
      <c r="L835" s="98"/>
      <c r="M835" s="131"/>
      <c r="N835" s="131"/>
      <c r="O835" s="97"/>
      <c r="P835" s="96"/>
      <c r="Z835" s="87"/>
    </row>
    <row r="836" spans="4:26" x14ac:dyDescent="0.45">
      <c r="D836" s="96"/>
      <c r="E836" s="96"/>
      <c r="F836" s="96"/>
      <c r="G836" s="97"/>
      <c r="H836" s="96"/>
      <c r="I836" s="96"/>
      <c r="J836" s="96"/>
      <c r="K836" s="96"/>
      <c r="L836" s="98"/>
      <c r="M836" s="131"/>
      <c r="N836" s="131"/>
      <c r="O836" s="97"/>
      <c r="P836" s="96"/>
      <c r="Z836" s="87"/>
    </row>
    <row r="837" spans="4:26" x14ac:dyDescent="0.45">
      <c r="D837" s="96"/>
      <c r="E837" s="96"/>
      <c r="F837" s="96"/>
      <c r="G837" s="97"/>
      <c r="H837" s="96"/>
      <c r="I837" s="96"/>
      <c r="J837" s="96"/>
      <c r="K837" s="96"/>
      <c r="L837" s="98"/>
      <c r="M837" s="131"/>
      <c r="N837" s="131"/>
      <c r="O837" s="97"/>
      <c r="P837" s="96"/>
      <c r="Z837" s="87"/>
    </row>
    <row r="838" spans="4:26" x14ac:dyDescent="0.45">
      <c r="D838" s="96"/>
      <c r="E838" s="96"/>
      <c r="F838" s="96"/>
      <c r="G838" s="97"/>
      <c r="H838" s="96"/>
      <c r="I838" s="96"/>
      <c r="J838" s="96"/>
      <c r="K838" s="96"/>
      <c r="L838" s="98"/>
      <c r="M838" s="131"/>
      <c r="N838" s="131"/>
      <c r="O838" s="97"/>
      <c r="P838" s="96"/>
      <c r="Z838" s="87"/>
    </row>
    <row r="839" spans="4:26" x14ac:dyDescent="0.45">
      <c r="D839" s="96"/>
      <c r="E839" s="96"/>
      <c r="F839" s="96"/>
      <c r="G839" s="97"/>
      <c r="H839" s="96"/>
      <c r="I839" s="96"/>
      <c r="J839" s="96"/>
      <c r="K839" s="96"/>
      <c r="L839" s="98"/>
      <c r="M839" s="131"/>
      <c r="N839" s="131"/>
      <c r="O839" s="97"/>
      <c r="P839" s="96"/>
      <c r="Z839" s="87"/>
    </row>
    <row r="840" spans="4:26" x14ac:dyDescent="0.45">
      <c r="D840" s="96"/>
      <c r="E840" s="96"/>
      <c r="F840" s="96"/>
      <c r="G840" s="97"/>
      <c r="H840" s="96"/>
      <c r="I840" s="96"/>
      <c r="J840" s="96"/>
      <c r="K840" s="96"/>
      <c r="L840" s="98"/>
      <c r="M840" s="131"/>
      <c r="N840" s="131"/>
      <c r="O840" s="97"/>
      <c r="P840" s="96"/>
      <c r="Z840" s="87"/>
    </row>
    <row r="841" spans="4:26" x14ac:dyDescent="0.45">
      <c r="D841" s="96"/>
      <c r="E841" s="96"/>
      <c r="F841" s="96"/>
      <c r="G841" s="97"/>
      <c r="H841" s="96"/>
      <c r="I841" s="96"/>
      <c r="J841" s="96"/>
      <c r="K841" s="96"/>
      <c r="L841" s="98"/>
      <c r="M841" s="131"/>
      <c r="N841" s="131"/>
      <c r="O841" s="97"/>
      <c r="P841" s="96"/>
      <c r="Z841" s="87"/>
    </row>
    <row r="842" spans="4:26" x14ac:dyDescent="0.45">
      <c r="D842" s="96"/>
      <c r="E842" s="96"/>
      <c r="F842" s="96"/>
      <c r="G842" s="97"/>
      <c r="H842" s="96"/>
      <c r="I842" s="96"/>
      <c r="J842" s="96"/>
      <c r="K842" s="96"/>
      <c r="L842" s="98"/>
      <c r="M842" s="131"/>
      <c r="N842" s="131"/>
      <c r="O842" s="97"/>
      <c r="P842" s="96"/>
      <c r="Z842" s="87"/>
    </row>
    <row r="843" spans="4:26" x14ac:dyDescent="0.45">
      <c r="D843" s="96"/>
      <c r="E843" s="96"/>
      <c r="F843" s="96"/>
      <c r="G843" s="97"/>
      <c r="H843" s="96"/>
      <c r="I843" s="96"/>
      <c r="J843" s="96"/>
      <c r="K843" s="96"/>
      <c r="L843" s="98"/>
      <c r="M843" s="131"/>
      <c r="N843" s="131"/>
      <c r="O843" s="97"/>
      <c r="P843" s="96"/>
      <c r="Z843" s="87"/>
    </row>
    <row r="844" spans="4:26" x14ac:dyDescent="0.45">
      <c r="D844" s="96"/>
      <c r="E844" s="96"/>
      <c r="F844" s="96"/>
      <c r="G844" s="97"/>
      <c r="H844" s="96"/>
      <c r="I844" s="96"/>
      <c r="J844" s="96"/>
      <c r="K844" s="96"/>
      <c r="L844" s="98"/>
      <c r="M844" s="131"/>
      <c r="N844" s="131"/>
      <c r="O844" s="97"/>
      <c r="P844" s="96"/>
      <c r="Z844" s="87"/>
    </row>
    <row r="845" spans="4:26" x14ac:dyDescent="0.45">
      <c r="D845" s="96"/>
      <c r="E845" s="96"/>
      <c r="F845" s="96"/>
      <c r="G845" s="97"/>
      <c r="H845" s="96"/>
      <c r="I845" s="96"/>
      <c r="J845" s="96"/>
      <c r="K845" s="96"/>
      <c r="L845" s="98"/>
      <c r="M845" s="131"/>
      <c r="N845" s="131"/>
      <c r="O845" s="97"/>
      <c r="P845" s="96"/>
      <c r="Z845" s="87"/>
    </row>
    <row r="846" spans="4:26" x14ac:dyDescent="0.45">
      <c r="D846" s="96"/>
      <c r="E846" s="96"/>
      <c r="F846" s="96"/>
      <c r="G846" s="97"/>
      <c r="H846" s="96"/>
      <c r="I846" s="96"/>
      <c r="J846" s="96"/>
      <c r="K846" s="96"/>
      <c r="L846" s="98"/>
      <c r="M846" s="131"/>
      <c r="N846" s="131"/>
      <c r="O846" s="97"/>
      <c r="P846" s="96"/>
      <c r="Z846" s="87"/>
    </row>
    <row r="847" spans="4:26" x14ac:dyDescent="0.45">
      <c r="D847" s="96"/>
      <c r="E847" s="96"/>
      <c r="F847" s="96"/>
      <c r="G847" s="97"/>
      <c r="H847" s="96"/>
      <c r="I847" s="96"/>
      <c r="J847" s="96"/>
      <c r="K847" s="96"/>
      <c r="L847" s="98"/>
      <c r="M847" s="131"/>
      <c r="N847" s="131"/>
      <c r="O847" s="97"/>
      <c r="P847" s="96"/>
      <c r="Z847" s="87"/>
    </row>
    <row r="848" spans="4:26" x14ac:dyDescent="0.45">
      <c r="D848" s="96"/>
      <c r="E848" s="96"/>
      <c r="F848" s="96"/>
      <c r="G848" s="97"/>
      <c r="H848" s="96"/>
      <c r="I848" s="96"/>
      <c r="J848" s="96"/>
      <c r="K848" s="96"/>
      <c r="L848" s="98"/>
      <c r="M848" s="131"/>
      <c r="N848" s="131"/>
      <c r="O848" s="97"/>
      <c r="P848" s="96"/>
      <c r="Z848" s="87"/>
    </row>
    <row r="849" spans="4:26" x14ac:dyDescent="0.45">
      <c r="D849" s="96"/>
      <c r="E849" s="96"/>
      <c r="F849" s="96"/>
      <c r="G849" s="97"/>
      <c r="H849" s="96"/>
      <c r="I849" s="96"/>
      <c r="J849" s="96"/>
      <c r="K849" s="96"/>
      <c r="L849" s="98"/>
      <c r="M849" s="131"/>
      <c r="N849" s="131"/>
      <c r="O849" s="97"/>
      <c r="P849" s="96"/>
      <c r="Z849" s="87"/>
    </row>
    <row r="850" spans="4:26" x14ac:dyDescent="0.45">
      <c r="D850" s="96"/>
      <c r="E850" s="96"/>
      <c r="F850" s="96"/>
      <c r="G850" s="97"/>
      <c r="H850" s="96"/>
      <c r="I850" s="96"/>
      <c r="J850" s="96"/>
      <c r="K850" s="96"/>
      <c r="L850" s="98"/>
      <c r="M850" s="131"/>
      <c r="N850" s="131"/>
      <c r="O850" s="97"/>
      <c r="P850" s="96"/>
      <c r="Z850" s="87"/>
    </row>
    <row r="851" spans="4:26" x14ac:dyDescent="0.45">
      <c r="D851" s="96"/>
      <c r="E851" s="96"/>
      <c r="F851" s="96"/>
      <c r="G851" s="97"/>
      <c r="H851" s="96"/>
      <c r="I851" s="96"/>
      <c r="J851" s="96"/>
      <c r="K851" s="96"/>
      <c r="L851" s="98"/>
      <c r="M851" s="131"/>
      <c r="N851" s="131"/>
      <c r="O851" s="97"/>
      <c r="P851" s="96"/>
      <c r="Z851" s="87"/>
    </row>
    <row r="852" spans="4:26" x14ac:dyDescent="0.45">
      <c r="D852" s="96"/>
      <c r="E852" s="96"/>
      <c r="F852" s="96"/>
      <c r="G852" s="97"/>
      <c r="H852" s="96"/>
      <c r="I852" s="96"/>
      <c r="J852" s="96"/>
      <c r="K852" s="96"/>
      <c r="L852" s="98"/>
      <c r="M852" s="131"/>
      <c r="N852" s="131"/>
      <c r="O852" s="97"/>
      <c r="P852" s="96"/>
      <c r="Z852" s="87"/>
    </row>
    <row r="853" spans="4:26" x14ac:dyDescent="0.45">
      <c r="D853" s="96"/>
      <c r="E853" s="96"/>
      <c r="F853" s="96"/>
      <c r="G853" s="97"/>
      <c r="H853" s="96"/>
      <c r="I853" s="96"/>
      <c r="J853" s="96"/>
      <c r="K853" s="96"/>
      <c r="L853" s="98"/>
      <c r="M853" s="131"/>
      <c r="N853" s="131"/>
      <c r="O853" s="97"/>
      <c r="P853" s="96"/>
      <c r="Z853" s="87"/>
    </row>
    <row r="854" spans="4:26" x14ac:dyDescent="0.45">
      <c r="D854" s="96"/>
      <c r="E854" s="96"/>
      <c r="F854" s="96"/>
      <c r="G854" s="97"/>
      <c r="H854" s="96"/>
      <c r="I854" s="96"/>
      <c r="J854" s="96"/>
      <c r="K854" s="96"/>
      <c r="L854" s="98"/>
      <c r="M854" s="131"/>
      <c r="N854" s="131"/>
      <c r="O854" s="97"/>
      <c r="P854" s="96"/>
      <c r="Z854" s="87"/>
    </row>
    <row r="855" spans="4:26" x14ac:dyDescent="0.45">
      <c r="D855" s="96"/>
      <c r="E855" s="96"/>
      <c r="F855" s="96"/>
      <c r="G855" s="97"/>
      <c r="H855" s="96"/>
      <c r="I855" s="96"/>
      <c r="J855" s="96"/>
      <c r="K855" s="96"/>
      <c r="L855" s="98"/>
      <c r="M855" s="131"/>
      <c r="N855" s="131"/>
      <c r="O855" s="97"/>
      <c r="P855" s="96"/>
      <c r="Z855" s="87"/>
    </row>
    <row r="856" spans="4:26" x14ac:dyDescent="0.45">
      <c r="D856" s="96"/>
      <c r="E856" s="96"/>
      <c r="F856" s="96"/>
      <c r="G856" s="97"/>
      <c r="H856" s="96"/>
      <c r="I856" s="96"/>
      <c r="J856" s="96"/>
      <c r="K856" s="96"/>
      <c r="L856" s="98"/>
      <c r="M856" s="131"/>
      <c r="N856" s="131"/>
      <c r="O856" s="97"/>
      <c r="P856" s="96"/>
      <c r="Z856" s="87"/>
    </row>
    <row r="857" spans="4:26" x14ac:dyDescent="0.45">
      <c r="D857" s="96"/>
      <c r="E857" s="96"/>
      <c r="F857" s="96"/>
      <c r="G857" s="97"/>
      <c r="H857" s="96"/>
      <c r="I857" s="96"/>
      <c r="J857" s="96"/>
      <c r="K857" s="96"/>
      <c r="L857" s="98"/>
      <c r="M857" s="131"/>
      <c r="N857" s="131"/>
      <c r="O857" s="97"/>
      <c r="P857" s="96"/>
      <c r="Z857" s="87"/>
    </row>
    <row r="858" spans="4:26" x14ac:dyDescent="0.45">
      <c r="D858" s="96"/>
      <c r="E858" s="96"/>
      <c r="F858" s="96"/>
      <c r="G858" s="97"/>
      <c r="H858" s="96"/>
      <c r="I858" s="96"/>
      <c r="J858" s="96"/>
      <c r="K858" s="96"/>
      <c r="L858" s="98"/>
      <c r="M858" s="131"/>
      <c r="N858" s="131"/>
      <c r="O858" s="97"/>
      <c r="P858" s="96"/>
      <c r="Z858" s="87"/>
    </row>
    <row r="859" spans="4:26" x14ac:dyDescent="0.45">
      <c r="D859" s="96"/>
      <c r="E859" s="96"/>
      <c r="F859" s="96"/>
      <c r="G859" s="97"/>
      <c r="H859" s="96"/>
      <c r="I859" s="96"/>
      <c r="J859" s="96"/>
      <c r="K859" s="96"/>
      <c r="L859" s="98"/>
      <c r="M859" s="131"/>
      <c r="N859" s="131"/>
      <c r="O859" s="97"/>
      <c r="P859" s="96"/>
      <c r="Z859" s="87"/>
    </row>
    <row r="860" spans="4:26" x14ac:dyDescent="0.45">
      <c r="D860" s="96"/>
      <c r="E860" s="96"/>
      <c r="F860" s="96"/>
      <c r="G860" s="97"/>
      <c r="H860" s="96"/>
      <c r="I860" s="96"/>
      <c r="J860" s="96"/>
      <c r="K860" s="96"/>
      <c r="L860" s="98"/>
      <c r="M860" s="131"/>
      <c r="N860" s="131"/>
      <c r="O860" s="97"/>
      <c r="P860" s="96"/>
      <c r="Z860" s="87"/>
    </row>
    <row r="861" spans="4:26" x14ac:dyDescent="0.45">
      <c r="D861" s="96"/>
      <c r="E861" s="96"/>
      <c r="F861" s="96"/>
      <c r="G861" s="97"/>
      <c r="H861" s="96"/>
      <c r="I861" s="96"/>
      <c r="J861" s="96"/>
      <c r="K861" s="96"/>
      <c r="L861" s="98"/>
      <c r="M861" s="131"/>
      <c r="N861" s="131"/>
      <c r="O861" s="97"/>
      <c r="P861" s="96"/>
      <c r="Z861" s="87"/>
    </row>
    <row r="862" spans="4:26" x14ac:dyDescent="0.45">
      <c r="D862" s="96"/>
      <c r="E862" s="96"/>
      <c r="F862" s="96"/>
      <c r="G862" s="97"/>
      <c r="H862" s="96"/>
      <c r="I862" s="96"/>
      <c r="J862" s="96"/>
      <c r="K862" s="96"/>
      <c r="L862" s="98"/>
      <c r="M862" s="131"/>
      <c r="N862" s="131"/>
      <c r="O862" s="97"/>
      <c r="P862" s="96"/>
      <c r="Z862" s="87"/>
    </row>
    <row r="863" spans="4:26" x14ac:dyDescent="0.45">
      <c r="D863" s="96"/>
      <c r="E863" s="96"/>
      <c r="F863" s="96"/>
      <c r="G863" s="97"/>
      <c r="H863" s="96"/>
      <c r="I863" s="96"/>
      <c r="J863" s="96"/>
      <c r="K863" s="96"/>
      <c r="L863" s="98"/>
      <c r="M863" s="131"/>
      <c r="N863" s="131"/>
      <c r="O863" s="97"/>
      <c r="P863" s="96"/>
      <c r="Z863" s="87"/>
    </row>
    <row r="864" spans="4:26" x14ac:dyDescent="0.45">
      <c r="D864" s="96"/>
      <c r="E864" s="96"/>
      <c r="F864" s="96"/>
      <c r="G864" s="97"/>
      <c r="H864" s="96"/>
      <c r="I864" s="96"/>
      <c r="J864" s="96"/>
      <c r="K864" s="96"/>
      <c r="L864" s="98"/>
      <c r="M864" s="131"/>
      <c r="N864" s="131"/>
      <c r="O864" s="97"/>
      <c r="P864" s="96"/>
      <c r="Z864" s="87"/>
    </row>
    <row r="865" spans="4:26" x14ac:dyDescent="0.45">
      <c r="D865" s="96"/>
      <c r="E865" s="96"/>
      <c r="F865" s="96"/>
      <c r="G865" s="97"/>
      <c r="H865" s="96"/>
      <c r="I865" s="96"/>
      <c r="J865" s="96"/>
      <c r="K865" s="96"/>
      <c r="L865" s="98"/>
      <c r="M865" s="131"/>
      <c r="N865" s="131"/>
      <c r="O865" s="97"/>
      <c r="P865" s="96"/>
      <c r="Z865" s="87"/>
    </row>
    <row r="866" spans="4:26" x14ac:dyDescent="0.45">
      <c r="D866" s="96"/>
      <c r="E866" s="96"/>
      <c r="F866" s="96"/>
      <c r="G866" s="97"/>
      <c r="H866" s="96"/>
      <c r="I866" s="96"/>
      <c r="J866" s="96"/>
      <c r="K866" s="96"/>
      <c r="L866" s="98"/>
      <c r="M866" s="131"/>
      <c r="N866" s="131"/>
      <c r="O866" s="97"/>
      <c r="P866" s="96"/>
      <c r="Z866" s="87"/>
    </row>
    <row r="867" spans="4:26" x14ac:dyDescent="0.45">
      <c r="D867" s="96"/>
      <c r="E867" s="96"/>
      <c r="F867" s="96"/>
      <c r="G867" s="97"/>
      <c r="H867" s="96"/>
      <c r="I867" s="96"/>
      <c r="J867" s="96"/>
      <c r="K867" s="96"/>
      <c r="L867" s="98"/>
      <c r="M867" s="131"/>
      <c r="N867" s="131"/>
      <c r="O867" s="97"/>
      <c r="P867" s="96"/>
      <c r="Z867" s="87"/>
    </row>
    <row r="868" spans="4:26" x14ac:dyDescent="0.45">
      <c r="D868" s="96"/>
      <c r="E868" s="96"/>
      <c r="F868" s="96"/>
      <c r="G868" s="97"/>
      <c r="H868" s="96"/>
      <c r="I868" s="96"/>
      <c r="J868" s="96"/>
      <c r="K868" s="96"/>
      <c r="L868" s="98"/>
      <c r="M868" s="131"/>
      <c r="N868" s="131"/>
      <c r="O868" s="97"/>
      <c r="P868" s="96"/>
      <c r="Z868" s="87"/>
    </row>
    <row r="869" spans="4:26" x14ac:dyDescent="0.45">
      <c r="D869" s="96"/>
      <c r="E869" s="96"/>
      <c r="F869" s="96"/>
      <c r="G869" s="97"/>
      <c r="H869" s="96"/>
      <c r="I869" s="96"/>
      <c r="J869" s="96"/>
      <c r="K869" s="96"/>
      <c r="L869" s="98"/>
      <c r="M869" s="131"/>
      <c r="N869" s="131"/>
      <c r="O869" s="97"/>
      <c r="P869" s="96"/>
      <c r="Z869" s="87"/>
    </row>
    <row r="870" spans="4:26" x14ac:dyDescent="0.45">
      <c r="D870" s="96"/>
      <c r="E870" s="96"/>
      <c r="F870" s="96"/>
      <c r="G870" s="97"/>
      <c r="H870" s="96"/>
      <c r="I870" s="96"/>
      <c r="J870" s="96"/>
      <c r="K870" s="96"/>
      <c r="L870" s="98"/>
      <c r="M870" s="131"/>
      <c r="N870" s="131"/>
      <c r="O870" s="97"/>
      <c r="P870" s="96"/>
      <c r="Z870" s="87"/>
    </row>
    <row r="871" spans="4:26" x14ac:dyDescent="0.45">
      <c r="D871" s="96"/>
      <c r="E871" s="96"/>
      <c r="F871" s="96"/>
      <c r="G871" s="97"/>
      <c r="H871" s="96"/>
      <c r="I871" s="96"/>
      <c r="J871" s="96"/>
      <c r="K871" s="96"/>
      <c r="L871" s="98"/>
      <c r="M871" s="131"/>
      <c r="N871" s="131"/>
      <c r="O871" s="97"/>
      <c r="P871" s="96"/>
      <c r="Z871" s="87"/>
    </row>
    <row r="872" spans="4:26" x14ac:dyDescent="0.45">
      <c r="D872" s="96"/>
      <c r="E872" s="96"/>
      <c r="F872" s="96"/>
      <c r="G872" s="97"/>
      <c r="H872" s="96"/>
      <c r="I872" s="96"/>
      <c r="J872" s="96"/>
      <c r="K872" s="96"/>
      <c r="L872" s="98"/>
      <c r="M872" s="131"/>
      <c r="N872" s="131"/>
      <c r="O872" s="97"/>
      <c r="P872" s="96"/>
      <c r="Z872" s="87"/>
    </row>
    <row r="873" spans="4:26" x14ac:dyDescent="0.45">
      <c r="D873" s="96"/>
      <c r="E873" s="96"/>
      <c r="F873" s="96"/>
      <c r="G873" s="97"/>
      <c r="H873" s="96"/>
      <c r="I873" s="96"/>
      <c r="J873" s="96"/>
      <c r="K873" s="96"/>
      <c r="L873" s="98"/>
      <c r="M873" s="131"/>
      <c r="N873" s="131"/>
      <c r="O873" s="97"/>
      <c r="P873" s="96"/>
      <c r="Z873" s="87"/>
    </row>
    <row r="874" spans="4:26" x14ac:dyDescent="0.45">
      <c r="D874" s="96"/>
      <c r="E874" s="96"/>
      <c r="F874" s="96"/>
      <c r="G874" s="97"/>
      <c r="H874" s="96"/>
      <c r="I874" s="96"/>
      <c r="J874" s="96"/>
      <c r="K874" s="96"/>
      <c r="L874" s="98"/>
      <c r="M874" s="131"/>
      <c r="N874" s="131"/>
      <c r="O874" s="97"/>
      <c r="P874" s="96"/>
      <c r="Z874" s="87"/>
    </row>
    <row r="875" spans="4:26" x14ac:dyDescent="0.45">
      <c r="D875" s="96"/>
      <c r="E875" s="96"/>
      <c r="F875" s="96"/>
      <c r="G875" s="97"/>
      <c r="H875" s="96"/>
      <c r="I875" s="96"/>
      <c r="J875" s="96"/>
      <c r="K875" s="96"/>
      <c r="L875" s="98"/>
      <c r="M875" s="131"/>
      <c r="N875" s="131"/>
      <c r="O875" s="97"/>
      <c r="P875" s="96"/>
      <c r="Z875" s="87"/>
    </row>
    <row r="876" spans="4:26" x14ac:dyDescent="0.45">
      <c r="D876" s="96"/>
      <c r="E876" s="96"/>
      <c r="F876" s="96"/>
      <c r="G876" s="97"/>
      <c r="H876" s="96"/>
      <c r="I876" s="96"/>
      <c r="J876" s="96"/>
      <c r="K876" s="96"/>
      <c r="L876" s="98"/>
      <c r="M876" s="131"/>
      <c r="N876" s="131"/>
      <c r="O876" s="97"/>
      <c r="P876" s="96"/>
      <c r="Z876" s="87"/>
    </row>
    <row r="877" spans="4:26" x14ac:dyDescent="0.45">
      <c r="D877" s="96"/>
      <c r="E877" s="96"/>
      <c r="F877" s="96"/>
      <c r="G877" s="97"/>
      <c r="H877" s="96"/>
      <c r="I877" s="96"/>
      <c r="J877" s="96"/>
      <c r="K877" s="96"/>
      <c r="L877" s="98"/>
      <c r="M877" s="131"/>
      <c r="N877" s="131"/>
      <c r="O877" s="97"/>
      <c r="P877" s="96"/>
      <c r="Z877" s="87"/>
    </row>
    <row r="878" spans="4:26" x14ac:dyDescent="0.45">
      <c r="D878" s="96"/>
      <c r="E878" s="96"/>
      <c r="F878" s="96"/>
      <c r="G878" s="97"/>
      <c r="H878" s="96"/>
      <c r="I878" s="96"/>
      <c r="J878" s="96"/>
      <c r="K878" s="96"/>
      <c r="L878" s="98"/>
      <c r="M878" s="131"/>
      <c r="N878" s="131"/>
      <c r="O878" s="97"/>
      <c r="P878" s="96"/>
      <c r="Z878" s="87"/>
    </row>
    <row r="879" spans="4:26" x14ac:dyDescent="0.45">
      <c r="D879" s="96"/>
      <c r="E879" s="96"/>
      <c r="F879" s="96"/>
      <c r="G879" s="97"/>
      <c r="H879" s="96"/>
      <c r="I879" s="96"/>
      <c r="J879" s="96"/>
      <c r="K879" s="96"/>
      <c r="L879" s="98"/>
      <c r="M879" s="131"/>
      <c r="N879" s="131"/>
      <c r="O879" s="97"/>
      <c r="P879" s="96"/>
      <c r="Z879" s="87"/>
    </row>
    <row r="880" spans="4:26" x14ac:dyDescent="0.45">
      <c r="D880" s="96"/>
      <c r="E880" s="96"/>
      <c r="F880" s="96"/>
      <c r="G880" s="97"/>
      <c r="H880" s="96"/>
      <c r="I880" s="96"/>
      <c r="J880" s="96"/>
      <c r="K880" s="96"/>
      <c r="L880" s="98"/>
      <c r="M880" s="131"/>
      <c r="N880" s="131"/>
      <c r="O880" s="97"/>
      <c r="P880" s="96"/>
      <c r="Z880" s="87"/>
    </row>
    <row r="881" spans="4:26" x14ac:dyDescent="0.45">
      <c r="D881" s="96"/>
      <c r="E881" s="96"/>
      <c r="F881" s="96"/>
      <c r="G881" s="97"/>
      <c r="H881" s="96"/>
      <c r="I881" s="96"/>
      <c r="J881" s="96"/>
      <c r="K881" s="96"/>
      <c r="L881" s="98"/>
      <c r="M881" s="131"/>
      <c r="N881" s="131"/>
      <c r="O881" s="97"/>
      <c r="P881" s="96"/>
      <c r="Z881" s="87"/>
    </row>
    <row r="882" spans="4:26" x14ac:dyDescent="0.45">
      <c r="D882" s="96"/>
      <c r="E882" s="96"/>
      <c r="F882" s="96"/>
      <c r="G882" s="97"/>
      <c r="H882" s="96"/>
      <c r="I882" s="96"/>
      <c r="J882" s="96"/>
      <c r="K882" s="96"/>
      <c r="L882" s="98"/>
      <c r="M882" s="131"/>
      <c r="N882" s="131"/>
      <c r="O882" s="97"/>
      <c r="P882" s="96"/>
      <c r="Z882" s="87"/>
    </row>
    <row r="883" spans="4:26" x14ac:dyDescent="0.45">
      <c r="D883" s="96"/>
      <c r="E883" s="96"/>
      <c r="F883" s="96"/>
      <c r="G883" s="97"/>
      <c r="H883" s="96"/>
      <c r="I883" s="96"/>
      <c r="J883" s="96"/>
      <c r="K883" s="96"/>
      <c r="L883" s="98"/>
      <c r="M883" s="131"/>
      <c r="N883" s="131"/>
      <c r="O883" s="97"/>
      <c r="P883" s="96"/>
      <c r="Z883" s="87"/>
    </row>
    <row r="884" spans="4:26" x14ac:dyDescent="0.45">
      <c r="D884" s="96"/>
      <c r="E884" s="96"/>
      <c r="F884" s="96"/>
      <c r="G884" s="97"/>
      <c r="H884" s="96"/>
      <c r="I884" s="96"/>
      <c r="J884" s="96"/>
      <c r="K884" s="96"/>
      <c r="L884" s="98"/>
      <c r="M884" s="131"/>
      <c r="N884" s="131"/>
      <c r="O884" s="97"/>
      <c r="P884" s="96"/>
      <c r="Z884" s="87"/>
    </row>
    <row r="885" spans="4:26" x14ac:dyDescent="0.45">
      <c r="D885" s="96"/>
      <c r="E885" s="96"/>
      <c r="F885" s="96"/>
      <c r="G885" s="97"/>
      <c r="H885" s="96"/>
      <c r="I885" s="96"/>
      <c r="J885" s="96"/>
      <c r="K885" s="96"/>
      <c r="L885" s="98"/>
      <c r="M885" s="131"/>
      <c r="N885" s="131"/>
      <c r="O885" s="97"/>
      <c r="P885" s="96"/>
      <c r="Z885" s="87"/>
    </row>
    <row r="886" spans="4:26" x14ac:dyDescent="0.45">
      <c r="D886" s="96"/>
      <c r="E886" s="96"/>
      <c r="F886" s="96"/>
      <c r="G886" s="97"/>
      <c r="H886" s="96"/>
      <c r="I886" s="96"/>
      <c r="J886" s="96"/>
      <c r="K886" s="96"/>
      <c r="L886" s="98"/>
      <c r="M886" s="131"/>
      <c r="N886" s="131"/>
      <c r="O886" s="97"/>
      <c r="P886" s="96"/>
      <c r="Z886" s="87"/>
    </row>
    <row r="887" spans="4:26" x14ac:dyDescent="0.45">
      <c r="D887" s="96"/>
      <c r="E887" s="96"/>
      <c r="F887" s="96"/>
      <c r="G887" s="97"/>
      <c r="H887" s="96"/>
      <c r="I887" s="96"/>
      <c r="J887" s="96"/>
      <c r="K887" s="96"/>
      <c r="L887" s="98"/>
      <c r="M887" s="131"/>
      <c r="N887" s="131"/>
      <c r="O887" s="97"/>
      <c r="P887" s="96"/>
      <c r="Z887" s="87"/>
    </row>
    <row r="888" spans="4:26" x14ac:dyDescent="0.45">
      <c r="D888" s="96"/>
      <c r="E888" s="96"/>
      <c r="F888" s="96"/>
      <c r="G888" s="97"/>
      <c r="H888" s="96"/>
      <c r="I888" s="96"/>
      <c r="J888" s="96"/>
      <c r="K888" s="96"/>
      <c r="L888" s="98"/>
      <c r="M888" s="131"/>
      <c r="N888" s="131"/>
      <c r="O888" s="97"/>
      <c r="P888" s="96"/>
      <c r="Z888" s="87"/>
    </row>
    <row r="889" spans="4:26" x14ac:dyDescent="0.45">
      <c r="D889" s="96"/>
      <c r="E889" s="96"/>
      <c r="F889" s="96"/>
      <c r="G889" s="97"/>
      <c r="H889" s="96"/>
      <c r="I889" s="96"/>
      <c r="J889" s="96"/>
      <c r="K889" s="96"/>
      <c r="L889" s="98"/>
      <c r="M889" s="131"/>
      <c r="N889" s="131"/>
      <c r="O889" s="97"/>
      <c r="P889" s="96"/>
      <c r="Z889" s="87"/>
    </row>
    <row r="890" spans="4:26" x14ac:dyDescent="0.45">
      <c r="D890" s="96"/>
      <c r="E890" s="96"/>
      <c r="F890" s="96"/>
      <c r="G890" s="97"/>
      <c r="H890" s="96"/>
      <c r="I890" s="96"/>
      <c r="J890" s="96"/>
      <c r="K890" s="96"/>
      <c r="L890" s="98"/>
      <c r="M890" s="131"/>
      <c r="N890" s="131"/>
      <c r="O890" s="97"/>
      <c r="P890" s="96"/>
      <c r="Z890" s="87"/>
    </row>
    <row r="891" spans="4:26" x14ac:dyDescent="0.45">
      <c r="D891" s="96"/>
      <c r="E891" s="96"/>
      <c r="F891" s="96"/>
      <c r="G891" s="97"/>
      <c r="H891" s="96"/>
      <c r="I891" s="96"/>
      <c r="J891" s="96"/>
      <c r="K891" s="96"/>
      <c r="L891" s="98"/>
      <c r="M891" s="131"/>
      <c r="N891" s="131"/>
      <c r="O891" s="97"/>
      <c r="P891" s="96"/>
      <c r="Z891" s="87"/>
    </row>
    <row r="892" spans="4:26" x14ac:dyDescent="0.45">
      <c r="D892" s="96"/>
      <c r="E892" s="96"/>
      <c r="F892" s="96"/>
      <c r="G892" s="97"/>
      <c r="H892" s="96"/>
      <c r="I892" s="96"/>
      <c r="J892" s="96"/>
      <c r="K892" s="96"/>
      <c r="L892" s="98"/>
      <c r="M892" s="131"/>
      <c r="N892" s="131"/>
      <c r="O892" s="97"/>
      <c r="P892" s="96"/>
      <c r="Z892" s="87"/>
    </row>
    <row r="893" spans="4:26" x14ac:dyDescent="0.45">
      <c r="D893" s="96"/>
      <c r="E893" s="96"/>
      <c r="F893" s="96"/>
      <c r="G893" s="97"/>
      <c r="H893" s="96"/>
      <c r="I893" s="96"/>
      <c r="J893" s="96"/>
      <c r="K893" s="96"/>
      <c r="L893" s="98"/>
      <c r="M893" s="131"/>
      <c r="N893" s="131"/>
      <c r="O893" s="97"/>
      <c r="P893" s="96"/>
      <c r="Z893" s="87"/>
    </row>
    <row r="894" spans="4:26" x14ac:dyDescent="0.45">
      <c r="D894" s="96"/>
      <c r="E894" s="96"/>
      <c r="F894" s="96"/>
      <c r="G894" s="97"/>
      <c r="H894" s="96"/>
      <c r="I894" s="96"/>
      <c r="J894" s="96"/>
      <c r="K894" s="96"/>
      <c r="L894" s="98"/>
      <c r="M894" s="131"/>
      <c r="N894" s="131"/>
      <c r="O894" s="97"/>
      <c r="P894" s="96"/>
      <c r="Z894" s="87"/>
    </row>
    <row r="895" spans="4:26" x14ac:dyDescent="0.45">
      <c r="D895" s="96"/>
      <c r="E895" s="96"/>
      <c r="F895" s="96"/>
      <c r="G895" s="97"/>
      <c r="H895" s="96"/>
      <c r="I895" s="96"/>
      <c r="J895" s="96"/>
      <c r="K895" s="96"/>
      <c r="L895" s="98"/>
      <c r="M895" s="131"/>
      <c r="N895" s="131"/>
      <c r="O895" s="97"/>
      <c r="P895" s="96"/>
      <c r="Z895" s="87"/>
    </row>
    <row r="896" spans="4:26" x14ac:dyDescent="0.45">
      <c r="D896" s="96"/>
      <c r="E896" s="96"/>
      <c r="F896" s="96"/>
      <c r="G896" s="97"/>
      <c r="H896" s="96"/>
      <c r="I896" s="96"/>
      <c r="J896" s="96"/>
      <c r="K896" s="96"/>
      <c r="L896" s="98"/>
      <c r="M896" s="131"/>
      <c r="N896" s="131"/>
      <c r="O896" s="97"/>
      <c r="P896" s="96"/>
      <c r="Z896" s="87"/>
    </row>
    <row r="897" spans="4:26" x14ac:dyDescent="0.45">
      <c r="D897" s="96"/>
      <c r="E897" s="96"/>
      <c r="F897" s="96"/>
      <c r="G897" s="97"/>
      <c r="H897" s="96"/>
      <c r="I897" s="96"/>
      <c r="J897" s="96"/>
      <c r="K897" s="96"/>
      <c r="L897" s="98"/>
      <c r="M897" s="131"/>
      <c r="N897" s="131"/>
      <c r="O897" s="97"/>
      <c r="P897" s="96"/>
      <c r="Z897" s="87"/>
    </row>
    <row r="898" spans="4:26" x14ac:dyDescent="0.45">
      <c r="D898" s="96"/>
      <c r="E898" s="96"/>
      <c r="F898" s="96"/>
      <c r="G898" s="97"/>
      <c r="H898" s="96"/>
      <c r="I898" s="96"/>
      <c r="J898" s="96"/>
      <c r="K898" s="96"/>
      <c r="L898" s="98"/>
      <c r="M898" s="131"/>
      <c r="N898" s="131"/>
      <c r="O898" s="97"/>
      <c r="P898" s="96"/>
      <c r="Z898" s="87"/>
    </row>
    <row r="899" spans="4:26" x14ac:dyDescent="0.45">
      <c r="D899" s="96"/>
      <c r="E899" s="96"/>
      <c r="F899" s="96"/>
      <c r="G899" s="97"/>
      <c r="H899" s="96"/>
      <c r="I899" s="96"/>
      <c r="J899" s="96"/>
      <c r="K899" s="96"/>
      <c r="L899" s="98"/>
      <c r="M899" s="131"/>
      <c r="N899" s="131"/>
      <c r="O899" s="97"/>
      <c r="P899" s="96"/>
      <c r="Z899" s="87"/>
    </row>
    <row r="900" spans="4:26" x14ac:dyDescent="0.45">
      <c r="D900" s="96"/>
      <c r="E900" s="96"/>
      <c r="F900" s="96"/>
      <c r="G900" s="97"/>
      <c r="H900" s="96"/>
      <c r="I900" s="96"/>
      <c r="J900" s="96"/>
      <c r="K900" s="96"/>
      <c r="L900" s="98"/>
      <c r="M900" s="131"/>
      <c r="N900" s="131"/>
      <c r="O900" s="97"/>
      <c r="P900" s="96"/>
      <c r="Z900" s="87"/>
    </row>
    <row r="901" spans="4:26" x14ac:dyDescent="0.45">
      <c r="D901" s="96"/>
      <c r="E901" s="96"/>
      <c r="F901" s="96"/>
      <c r="G901" s="97"/>
      <c r="H901" s="96"/>
      <c r="I901" s="96"/>
      <c r="J901" s="96"/>
      <c r="K901" s="96"/>
      <c r="L901" s="98"/>
      <c r="M901" s="131"/>
      <c r="N901" s="131"/>
      <c r="O901" s="97"/>
      <c r="P901" s="96"/>
      <c r="Z901" s="87"/>
    </row>
    <row r="902" spans="4:26" x14ac:dyDescent="0.45">
      <c r="D902" s="96"/>
      <c r="E902" s="96"/>
      <c r="F902" s="96"/>
      <c r="G902" s="97"/>
      <c r="H902" s="96"/>
      <c r="I902" s="96"/>
      <c r="J902" s="96"/>
      <c r="K902" s="96"/>
      <c r="L902" s="98"/>
      <c r="M902" s="131"/>
      <c r="N902" s="131"/>
      <c r="O902" s="97"/>
      <c r="P902" s="96"/>
      <c r="Z902" s="87"/>
    </row>
    <row r="903" spans="4:26" x14ac:dyDescent="0.45">
      <c r="D903" s="96"/>
      <c r="E903" s="96"/>
      <c r="F903" s="96"/>
      <c r="G903" s="97"/>
      <c r="H903" s="96"/>
      <c r="I903" s="96"/>
      <c r="J903" s="96"/>
      <c r="K903" s="96"/>
      <c r="L903" s="98"/>
      <c r="M903" s="131"/>
      <c r="N903" s="131"/>
      <c r="O903" s="97"/>
      <c r="P903" s="96"/>
      <c r="Z903" s="87"/>
    </row>
    <row r="904" spans="4:26" x14ac:dyDescent="0.45">
      <c r="D904" s="96"/>
      <c r="E904" s="96"/>
      <c r="F904" s="96"/>
      <c r="G904" s="97"/>
      <c r="H904" s="96"/>
      <c r="I904" s="96"/>
      <c r="J904" s="96"/>
      <c r="K904" s="96"/>
      <c r="L904" s="98"/>
      <c r="M904" s="131"/>
      <c r="N904" s="131"/>
      <c r="O904" s="97"/>
      <c r="P904" s="96"/>
      <c r="Z904" s="87"/>
    </row>
    <row r="905" spans="4:26" x14ac:dyDescent="0.45">
      <c r="D905" s="96"/>
      <c r="E905" s="96"/>
      <c r="F905" s="96"/>
      <c r="G905" s="97"/>
      <c r="H905" s="96"/>
      <c r="I905" s="96"/>
      <c r="J905" s="96"/>
      <c r="K905" s="96"/>
      <c r="L905" s="98"/>
      <c r="M905" s="131"/>
      <c r="N905" s="131"/>
      <c r="O905" s="97"/>
      <c r="P905" s="96"/>
      <c r="Z905" s="87"/>
    </row>
    <row r="906" spans="4:26" x14ac:dyDescent="0.45">
      <c r="D906" s="96"/>
      <c r="E906" s="96"/>
      <c r="F906" s="96"/>
      <c r="G906" s="97"/>
      <c r="H906" s="96"/>
      <c r="I906" s="96"/>
      <c r="J906" s="96"/>
      <c r="K906" s="96"/>
      <c r="L906" s="98"/>
      <c r="M906" s="131"/>
      <c r="N906" s="131"/>
      <c r="O906" s="97"/>
      <c r="P906" s="96"/>
      <c r="Z906" s="87"/>
    </row>
    <row r="907" spans="4:26" x14ac:dyDescent="0.45">
      <c r="D907" s="96"/>
      <c r="E907" s="96"/>
      <c r="F907" s="96"/>
      <c r="G907" s="97"/>
      <c r="H907" s="96"/>
      <c r="I907" s="96"/>
      <c r="J907" s="96"/>
      <c r="K907" s="96"/>
      <c r="L907" s="98"/>
      <c r="M907" s="131"/>
      <c r="N907" s="131"/>
      <c r="O907" s="97"/>
      <c r="P907" s="96"/>
      <c r="Z907" s="87"/>
    </row>
    <row r="908" spans="4:26" x14ac:dyDescent="0.45">
      <c r="D908" s="96"/>
      <c r="E908" s="96"/>
      <c r="F908" s="96"/>
      <c r="G908" s="97"/>
      <c r="H908" s="96"/>
      <c r="I908" s="96"/>
      <c r="J908" s="96"/>
      <c r="K908" s="96"/>
      <c r="L908" s="98"/>
      <c r="M908" s="131"/>
      <c r="N908" s="131"/>
      <c r="O908" s="97"/>
      <c r="P908" s="96"/>
      <c r="Z908" s="87"/>
    </row>
    <row r="909" spans="4:26" x14ac:dyDescent="0.45">
      <c r="D909" s="96"/>
      <c r="E909" s="96"/>
      <c r="F909" s="96"/>
      <c r="G909" s="97"/>
      <c r="H909" s="96"/>
      <c r="I909" s="96"/>
      <c r="J909" s="96"/>
      <c r="K909" s="96"/>
      <c r="L909" s="98"/>
      <c r="M909" s="131"/>
      <c r="N909" s="131"/>
      <c r="O909" s="97"/>
      <c r="P909" s="96"/>
      <c r="Z909" s="87"/>
    </row>
    <row r="910" spans="4:26" x14ac:dyDescent="0.45">
      <c r="D910" s="96"/>
      <c r="E910" s="96"/>
      <c r="F910" s="96"/>
      <c r="G910" s="97"/>
      <c r="H910" s="96"/>
      <c r="I910" s="96"/>
      <c r="J910" s="96"/>
      <c r="K910" s="96"/>
      <c r="L910" s="98"/>
      <c r="M910" s="131"/>
      <c r="N910" s="131"/>
      <c r="O910" s="97"/>
      <c r="P910" s="96"/>
      <c r="Z910" s="87"/>
    </row>
    <row r="911" spans="4:26" x14ac:dyDescent="0.45">
      <c r="D911" s="96"/>
      <c r="E911" s="96"/>
      <c r="F911" s="96"/>
      <c r="G911" s="97"/>
      <c r="H911" s="96"/>
      <c r="I911" s="96"/>
      <c r="J911" s="96"/>
      <c r="K911" s="96"/>
      <c r="L911" s="98"/>
      <c r="M911" s="131"/>
      <c r="N911" s="131"/>
      <c r="O911" s="97"/>
      <c r="P911" s="96"/>
      <c r="Z911" s="87"/>
    </row>
    <row r="912" spans="4:26" x14ac:dyDescent="0.45">
      <c r="D912" s="96"/>
      <c r="E912" s="96"/>
      <c r="F912" s="96"/>
      <c r="G912" s="97"/>
      <c r="H912" s="96"/>
      <c r="I912" s="96"/>
      <c r="J912" s="96"/>
      <c r="K912" s="96"/>
      <c r="L912" s="98"/>
      <c r="M912" s="131"/>
      <c r="N912" s="131"/>
      <c r="O912" s="97"/>
      <c r="P912" s="96"/>
      <c r="Z912" s="87"/>
    </row>
    <row r="913" spans="4:26" x14ac:dyDescent="0.45">
      <c r="D913" s="96"/>
      <c r="E913" s="96"/>
      <c r="F913" s="96"/>
      <c r="G913" s="97"/>
      <c r="H913" s="96"/>
      <c r="I913" s="96"/>
      <c r="J913" s="96"/>
      <c r="K913" s="96"/>
      <c r="L913" s="98"/>
      <c r="M913" s="131"/>
      <c r="N913" s="131"/>
      <c r="O913" s="97"/>
      <c r="P913" s="96"/>
      <c r="Z913" s="87"/>
    </row>
    <row r="914" spans="4:26" x14ac:dyDescent="0.45">
      <c r="D914" s="96"/>
      <c r="E914" s="96"/>
      <c r="F914" s="96"/>
      <c r="G914" s="97"/>
      <c r="H914" s="96"/>
      <c r="I914" s="96"/>
      <c r="J914" s="96"/>
      <c r="K914" s="96"/>
      <c r="L914" s="98"/>
      <c r="M914" s="131"/>
      <c r="N914" s="131"/>
      <c r="O914" s="97"/>
      <c r="P914" s="96"/>
      <c r="Z914" s="87"/>
    </row>
    <row r="915" spans="4:26" x14ac:dyDescent="0.45">
      <c r="D915" s="96"/>
      <c r="E915" s="96"/>
      <c r="F915" s="96"/>
      <c r="G915" s="97"/>
      <c r="H915" s="96"/>
      <c r="I915" s="96"/>
      <c r="J915" s="96"/>
      <c r="K915" s="96"/>
      <c r="L915" s="98"/>
      <c r="M915" s="131"/>
      <c r="N915" s="131"/>
      <c r="O915" s="97"/>
      <c r="P915" s="96"/>
      <c r="Z915" s="87"/>
    </row>
    <row r="916" spans="4:26" x14ac:dyDescent="0.45">
      <c r="D916" s="96"/>
      <c r="E916" s="96"/>
      <c r="F916" s="96"/>
      <c r="G916" s="97"/>
      <c r="H916" s="96"/>
      <c r="I916" s="96"/>
      <c r="J916" s="96"/>
      <c r="K916" s="96"/>
      <c r="L916" s="98"/>
      <c r="M916" s="131"/>
      <c r="N916" s="131"/>
      <c r="O916" s="97"/>
      <c r="P916" s="96"/>
      <c r="Z916" s="87"/>
    </row>
    <row r="917" spans="4:26" x14ac:dyDescent="0.45">
      <c r="D917" s="96"/>
      <c r="E917" s="96"/>
      <c r="F917" s="96"/>
      <c r="G917" s="97"/>
      <c r="H917" s="96"/>
      <c r="I917" s="96"/>
      <c r="J917" s="96"/>
      <c r="K917" s="96"/>
      <c r="L917" s="98"/>
      <c r="M917" s="131"/>
      <c r="N917" s="131"/>
      <c r="O917" s="97"/>
      <c r="P917" s="96"/>
      <c r="Z917" s="87"/>
    </row>
    <row r="918" spans="4:26" x14ac:dyDescent="0.45">
      <c r="D918" s="96"/>
      <c r="E918" s="96"/>
      <c r="F918" s="96"/>
      <c r="G918" s="97"/>
      <c r="H918" s="96"/>
      <c r="I918" s="96"/>
      <c r="J918" s="96"/>
      <c r="K918" s="96"/>
      <c r="L918" s="98"/>
      <c r="M918" s="131"/>
      <c r="N918" s="131"/>
      <c r="O918" s="97"/>
      <c r="P918" s="96"/>
      <c r="Z918" s="87"/>
    </row>
    <row r="919" spans="4:26" x14ac:dyDescent="0.45">
      <c r="D919" s="96"/>
      <c r="E919" s="96"/>
      <c r="F919" s="96"/>
      <c r="G919" s="97"/>
      <c r="H919" s="96"/>
      <c r="I919" s="96"/>
      <c r="J919" s="96"/>
      <c r="K919" s="96"/>
      <c r="L919" s="98"/>
      <c r="M919" s="131"/>
      <c r="N919" s="131"/>
      <c r="O919" s="97"/>
      <c r="P919" s="96"/>
      <c r="Z919" s="87"/>
    </row>
    <row r="920" spans="4:26" x14ac:dyDescent="0.45">
      <c r="D920" s="96"/>
      <c r="E920" s="96"/>
      <c r="F920" s="96"/>
      <c r="G920" s="97"/>
      <c r="H920" s="96"/>
      <c r="I920" s="96"/>
      <c r="J920" s="96"/>
      <c r="K920" s="96"/>
      <c r="L920" s="98"/>
      <c r="M920" s="131"/>
      <c r="N920" s="131"/>
      <c r="O920" s="97"/>
      <c r="P920" s="96"/>
      <c r="Z920" s="87"/>
    </row>
    <row r="921" spans="4:26" x14ac:dyDescent="0.45">
      <c r="D921" s="96"/>
      <c r="E921" s="96"/>
      <c r="F921" s="96"/>
      <c r="G921" s="97"/>
      <c r="H921" s="96"/>
      <c r="I921" s="96"/>
      <c r="J921" s="96"/>
      <c r="K921" s="96"/>
      <c r="L921" s="98"/>
      <c r="M921" s="131"/>
      <c r="N921" s="131"/>
      <c r="O921" s="97"/>
      <c r="P921" s="96"/>
      <c r="Z921" s="87"/>
    </row>
    <row r="922" spans="4:26" x14ac:dyDescent="0.45">
      <c r="D922" s="96"/>
      <c r="E922" s="96"/>
      <c r="F922" s="96"/>
      <c r="G922" s="97"/>
      <c r="H922" s="96"/>
      <c r="I922" s="96"/>
      <c r="J922" s="96"/>
      <c r="K922" s="96"/>
      <c r="L922" s="98"/>
      <c r="M922" s="131"/>
      <c r="N922" s="131"/>
      <c r="O922" s="97"/>
      <c r="P922" s="96"/>
      <c r="Z922" s="87"/>
    </row>
    <row r="923" spans="4:26" x14ac:dyDescent="0.45">
      <c r="D923" s="96"/>
      <c r="E923" s="96"/>
      <c r="F923" s="96"/>
      <c r="G923" s="97"/>
      <c r="H923" s="96"/>
      <c r="I923" s="96"/>
      <c r="J923" s="96"/>
      <c r="K923" s="96"/>
      <c r="L923" s="98"/>
      <c r="M923" s="131"/>
      <c r="N923" s="131"/>
      <c r="O923" s="97"/>
      <c r="P923" s="96"/>
      <c r="Z923" s="87"/>
    </row>
    <row r="924" spans="4:26" x14ac:dyDescent="0.45">
      <c r="D924" s="96"/>
      <c r="E924" s="96"/>
      <c r="F924" s="96"/>
      <c r="G924" s="97"/>
      <c r="H924" s="96"/>
      <c r="I924" s="96"/>
      <c r="J924" s="96"/>
      <c r="K924" s="96"/>
      <c r="L924" s="98"/>
      <c r="M924" s="131"/>
      <c r="N924" s="131"/>
      <c r="O924" s="97"/>
      <c r="P924" s="96"/>
      <c r="Z924" s="87"/>
    </row>
    <row r="925" spans="4:26" x14ac:dyDescent="0.45">
      <c r="D925" s="96"/>
      <c r="E925" s="96"/>
      <c r="F925" s="96"/>
      <c r="G925" s="97"/>
      <c r="H925" s="96"/>
      <c r="I925" s="96"/>
      <c r="J925" s="96"/>
      <c r="K925" s="96"/>
      <c r="L925" s="98"/>
      <c r="M925" s="131"/>
      <c r="N925" s="131"/>
      <c r="O925" s="97"/>
      <c r="P925" s="96"/>
      <c r="Z925" s="87"/>
    </row>
    <row r="926" spans="4:26" x14ac:dyDescent="0.45">
      <c r="D926" s="96"/>
      <c r="E926" s="96"/>
      <c r="F926" s="96"/>
      <c r="G926" s="97"/>
      <c r="H926" s="96"/>
      <c r="I926" s="96"/>
      <c r="J926" s="96"/>
      <c r="K926" s="96"/>
      <c r="L926" s="98"/>
      <c r="M926" s="131"/>
      <c r="N926" s="131"/>
      <c r="O926" s="97"/>
      <c r="P926" s="96"/>
      <c r="Z926" s="87"/>
    </row>
    <row r="927" spans="4:26" x14ac:dyDescent="0.45">
      <c r="D927" s="96"/>
      <c r="E927" s="96"/>
      <c r="F927" s="96"/>
      <c r="G927" s="97"/>
      <c r="H927" s="96"/>
      <c r="I927" s="96"/>
      <c r="J927" s="96"/>
      <c r="K927" s="96"/>
      <c r="L927" s="98"/>
      <c r="M927" s="131"/>
      <c r="N927" s="131"/>
      <c r="O927" s="97"/>
      <c r="P927" s="96"/>
      <c r="Z927" s="87"/>
    </row>
    <row r="928" spans="4:26" x14ac:dyDescent="0.45">
      <c r="D928" s="96"/>
      <c r="E928" s="96"/>
      <c r="F928" s="96"/>
      <c r="G928" s="97"/>
      <c r="H928" s="96"/>
      <c r="I928" s="96"/>
      <c r="J928" s="96"/>
      <c r="K928" s="96"/>
      <c r="L928" s="98"/>
      <c r="M928" s="131"/>
      <c r="N928" s="131"/>
      <c r="O928" s="97"/>
      <c r="P928" s="96"/>
      <c r="Z928" s="87"/>
    </row>
    <row r="929" spans="4:26" x14ac:dyDescent="0.45">
      <c r="D929" s="96"/>
      <c r="E929" s="96"/>
      <c r="F929" s="96"/>
      <c r="G929" s="97"/>
      <c r="H929" s="96"/>
      <c r="I929" s="96"/>
      <c r="J929" s="96"/>
      <c r="K929" s="96"/>
      <c r="L929" s="98"/>
      <c r="M929" s="131"/>
      <c r="N929" s="131"/>
      <c r="O929" s="97"/>
      <c r="P929" s="96"/>
      <c r="Z929" s="87"/>
    </row>
    <row r="930" spans="4:26" x14ac:dyDescent="0.45">
      <c r="D930" s="96"/>
      <c r="E930" s="96"/>
      <c r="F930" s="96"/>
      <c r="G930" s="97"/>
      <c r="H930" s="96"/>
      <c r="I930" s="96"/>
      <c r="J930" s="96"/>
      <c r="K930" s="96"/>
      <c r="L930" s="98"/>
      <c r="M930" s="131"/>
      <c r="N930" s="131"/>
      <c r="O930" s="97"/>
      <c r="P930" s="96"/>
      <c r="Z930" s="87"/>
    </row>
    <row r="931" spans="4:26" x14ac:dyDescent="0.45">
      <c r="D931" s="96"/>
      <c r="E931" s="96"/>
      <c r="F931" s="96"/>
      <c r="G931" s="97"/>
      <c r="H931" s="96"/>
      <c r="I931" s="96"/>
      <c r="J931" s="96"/>
      <c r="K931" s="96"/>
      <c r="L931" s="98"/>
      <c r="M931" s="131"/>
      <c r="N931" s="131"/>
      <c r="O931" s="97"/>
      <c r="P931" s="96"/>
      <c r="Z931" s="87"/>
    </row>
    <row r="932" spans="4:26" x14ac:dyDescent="0.45">
      <c r="D932" s="96"/>
      <c r="E932" s="96"/>
      <c r="F932" s="96"/>
      <c r="G932" s="97"/>
      <c r="H932" s="96"/>
      <c r="I932" s="96"/>
      <c r="J932" s="96"/>
      <c r="K932" s="96"/>
      <c r="L932" s="98"/>
      <c r="M932" s="131"/>
      <c r="N932" s="131"/>
      <c r="O932" s="97"/>
      <c r="P932" s="96"/>
      <c r="Z932" s="87"/>
    </row>
    <row r="933" spans="4:26" x14ac:dyDescent="0.45">
      <c r="D933" s="96"/>
      <c r="E933" s="96"/>
      <c r="F933" s="96"/>
      <c r="G933" s="97"/>
      <c r="H933" s="96"/>
      <c r="I933" s="96"/>
      <c r="J933" s="96"/>
      <c r="K933" s="96"/>
      <c r="L933" s="98"/>
      <c r="M933" s="131"/>
      <c r="N933" s="131"/>
      <c r="O933" s="97"/>
      <c r="P933" s="96"/>
      <c r="Z933" s="87"/>
    </row>
    <row r="934" spans="4:26" x14ac:dyDescent="0.45">
      <c r="D934" s="96"/>
      <c r="E934" s="96"/>
      <c r="F934" s="96"/>
      <c r="G934" s="97"/>
      <c r="H934" s="96"/>
      <c r="I934" s="96"/>
      <c r="J934" s="96"/>
      <c r="K934" s="96"/>
      <c r="L934" s="98"/>
      <c r="M934" s="131"/>
      <c r="N934" s="131"/>
      <c r="O934" s="97"/>
      <c r="P934" s="96"/>
      <c r="Z934" s="87"/>
    </row>
    <row r="935" spans="4:26" x14ac:dyDescent="0.45">
      <c r="D935" s="96"/>
      <c r="E935" s="96"/>
      <c r="F935" s="96"/>
      <c r="G935" s="97"/>
      <c r="H935" s="96"/>
      <c r="I935" s="96"/>
      <c r="J935" s="96"/>
      <c r="K935" s="96"/>
      <c r="L935" s="98"/>
      <c r="M935" s="131"/>
      <c r="N935" s="131"/>
      <c r="O935" s="97"/>
      <c r="P935" s="96"/>
      <c r="Z935" s="87"/>
    </row>
    <row r="936" spans="4:26" x14ac:dyDescent="0.45">
      <c r="D936" s="96"/>
      <c r="E936" s="96"/>
      <c r="F936" s="96"/>
      <c r="G936" s="97"/>
      <c r="H936" s="96"/>
      <c r="I936" s="96"/>
      <c r="J936" s="96"/>
      <c r="K936" s="96"/>
      <c r="L936" s="98"/>
      <c r="M936" s="131"/>
      <c r="N936" s="131"/>
      <c r="O936" s="97"/>
      <c r="P936" s="96"/>
      <c r="Z936" s="87"/>
    </row>
    <row r="937" spans="4:26" x14ac:dyDescent="0.45">
      <c r="D937" s="96"/>
      <c r="E937" s="96"/>
      <c r="F937" s="96"/>
      <c r="G937" s="97"/>
      <c r="H937" s="96"/>
      <c r="I937" s="96"/>
      <c r="J937" s="96"/>
      <c r="K937" s="96"/>
      <c r="L937" s="98"/>
      <c r="M937" s="131"/>
      <c r="N937" s="131"/>
      <c r="O937" s="97"/>
      <c r="P937" s="96"/>
      <c r="Z937" s="87"/>
    </row>
    <row r="938" spans="4:26" x14ac:dyDescent="0.45">
      <c r="D938" s="96"/>
      <c r="E938" s="96"/>
      <c r="F938" s="96"/>
      <c r="G938" s="97"/>
      <c r="H938" s="96"/>
      <c r="I938" s="96"/>
      <c r="J938" s="96"/>
      <c r="K938" s="96"/>
      <c r="L938" s="98"/>
      <c r="M938" s="131"/>
      <c r="N938" s="131"/>
      <c r="O938" s="97"/>
      <c r="P938" s="96"/>
      <c r="Z938" s="87"/>
    </row>
    <row r="939" spans="4:26" x14ac:dyDescent="0.45">
      <c r="D939" s="96"/>
      <c r="E939" s="96"/>
      <c r="F939" s="96"/>
      <c r="G939" s="97"/>
      <c r="H939" s="96"/>
      <c r="I939" s="96"/>
      <c r="J939" s="96"/>
      <c r="K939" s="96"/>
      <c r="L939" s="98"/>
      <c r="M939" s="131"/>
      <c r="N939" s="131"/>
      <c r="O939" s="97"/>
      <c r="P939" s="96"/>
      <c r="Z939" s="87"/>
    </row>
    <row r="940" spans="4:26" x14ac:dyDescent="0.45">
      <c r="D940" s="96"/>
      <c r="E940" s="96"/>
      <c r="F940" s="96"/>
      <c r="G940" s="97"/>
      <c r="H940" s="96"/>
      <c r="I940" s="96"/>
      <c r="J940" s="96"/>
      <c r="K940" s="96"/>
      <c r="L940" s="98"/>
      <c r="M940" s="131"/>
      <c r="N940" s="131"/>
      <c r="O940" s="97"/>
      <c r="P940" s="96"/>
      <c r="Z940" s="87"/>
    </row>
    <row r="941" spans="4:26" x14ac:dyDescent="0.45">
      <c r="D941" s="96"/>
      <c r="E941" s="96"/>
      <c r="F941" s="96"/>
      <c r="G941" s="97"/>
      <c r="H941" s="96"/>
      <c r="I941" s="96"/>
      <c r="J941" s="96"/>
      <c r="K941" s="96"/>
      <c r="L941" s="98"/>
      <c r="M941" s="131"/>
      <c r="N941" s="131"/>
      <c r="O941" s="97"/>
      <c r="P941" s="96"/>
      <c r="Z941" s="87"/>
    </row>
    <row r="942" spans="4:26" x14ac:dyDescent="0.45">
      <c r="D942" s="96"/>
      <c r="E942" s="96"/>
      <c r="F942" s="96"/>
      <c r="G942" s="97"/>
      <c r="H942" s="96"/>
      <c r="I942" s="96"/>
      <c r="J942" s="96"/>
      <c r="K942" s="96"/>
      <c r="L942" s="98"/>
      <c r="M942" s="131"/>
      <c r="N942" s="131"/>
      <c r="O942" s="97"/>
      <c r="P942" s="96"/>
      <c r="Z942" s="87"/>
    </row>
    <row r="943" spans="4:26" x14ac:dyDescent="0.45">
      <c r="D943" s="96"/>
      <c r="E943" s="96"/>
      <c r="F943" s="96"/>
      <c r="G943" s="97"/>
      <c r="H943" s="96"/>
      <c r="I943" s="96"/>
      <c r="J943" s="96"/>
      <c r="K943" s="96"/>
      <c r="L943" s="98"/>
      <c r="M943" s="131"/>
      <c r="N943" s="131"/>
      <c r="O943" s="97"/>
      <c r="P943" s="96"/>
      <c r="Z943" s="87"/>
    </row>
    <row r="944" spans="4:26" x14ac:dyDescent="0.45">
      <c r="D944" s="96"/>
      <c r="E944" s="96"/>
      <c r="F944" s="96"/>
      <c r="G944" s="97"/>
      <c r="H944" s="96"/>
      <c r="I944" s="96"/>
      <c r="J944" s="96"/>
      <c r="K944" s="96"/>
      <c r="L944" s="98"/>
      <c r="M944" s="131"/>
      <c r="N944" s="131"/>
      <c r="O944" s="97"/>
      <c r="P944" s="96"/>
      <c r="Z944" s="87"/>
    </row>
    <row r="945" spans="4:26" x14ac:dyDescent="0.45">
      <c r="D945" s="96"/>
      <c r="E945" s="96"/>
      <c r="F945" s="96"/>
      <c r="G945" s="97"/>
      <c r="H945" s="96"/>
      <c r="I945" s="96"/>
      <c r="J945" s="96"/>
      <c r="K945" s="96"/>
      <c r="L945" s="98"/>
      <c r="M945" s="131"/>
      <c r="N945" s="131"/>
      <c r="O945" s="97"/>
      <c r="P945" s="96"/>
      <c r="Z945" s="87"/>
    </row>
    <row r="946" spans="4:26" x14ac:dyDescent="0.45">
      <c r="D946" s="96"/>
      <c r="E946" s="96"/>
      <c r="F946" s="96"/>
      <c r="G946" s="97"/>
      <c r="H946" s="96"/>
      <c r="I946" s="96"/>
      <c r="J946" s="96"/>
      <c r="K946" s="96"/>
      <c r="L946" s="98"/>
      <c r="M946" s="131"/>
      <c r="N946" s="131"/>
      <c r="O946" s="97"/>
      <c r="P946" s="96"/>
      <c r="Z946" s="87"/>
    </row>
    <row r="947" spans="4:26" x14ac:dyDescent="0.45">
      <c r="D947" s="96"/>
      <c r="E947" s="96"/>
      <c r="F947" s="96"/>
      <c r="G947" s="97"/>
      <c r="H947" s="96"/>
      <c r="I947" s="96"/>
      <c r="J947" s="96"/>
      <c r="K947" s="96"/>
      <c r="L947" s="98"/>
      <c r="M947" s="131"/>
      <c r="N947" s="131"/>
      <c r="O947" s="97"/>
      <c r="P947" s="96"/>
      <c r="Z947" s="87"/>
    </row>
    <row r="948" spans="4:26" x14ac:dyDescent="0.45">
      <c r="D948" s="96"/>
      <c r="E948" s="96"/>
      <c r="F948" s="96"/>
      <c r="G948" s="97"/>
      <c r="H948" s="96"/>
      <c r="I948" s="96"/>
      <c r="J948" s="96"/>
      <c r="K948" s="96"/>
      <c r="L948" s="98"/>
      <c r="M948" s="131"/>
      <c r="N948" s="131"/>
      <c r="O948" s="97"/>
      <c r="P948" s="96"/>
      <c r="Z948" s="87"/>
    </row>
    <row r="949" spans="4:26" x14ac:dyDescent="0.45">
      <c r="D949" s="96"/>
      <c r="E949" s="96"/>
      <c r="F949" s="96"/>
      <c r="G949" s="97"/>
      <c r="H949" s="96"/>
      <c r="I949" s="96"/>
      <c r="J949" s="96"/>
      <c r="K949" s="96"/>
      <c r="L949" s="98"/>
      <c r="M949" s="131"/>
      <c r="N949" s="131"/>
      <c r="O949" s="97"/>
      <c r="P949" s="96"/>
      <c r="Z949" s="87"/>
    </row>
    <row r="950" spans="4:26" x14ac:dyDescent="0.45">
      <c r="D950" s="96"/>
      <c r="E950" s="96"/>
      <c r="F950" s="96"/>
      <c r="G950" s="97"/>
      <c r="H950" s="96"/>
      <c r="I950" s="96"/>
      <c r="J950" s="96"/>
      <c r="K950" s="96"/>
      <c r="L950" s="98"/>
      <c r="M950" s="131"/>
      <c r="N950" s="131"/>
      <c r="O950" s="97"/>
      <c r="P950" s="96"/>
      <c r="Z950" s="87"/>
    </row>
    <row r="951" spans="4:26" x14ac:dyDescent="0.45">
      <c r="D951" s="96"/>
      <c r="E951" s="96"/>
      <c r="F951" s="96"/>
      <c r="G951" s="97"/>
      <c r="H951" s="96"/>
      <c r="I951" s="96"/>
      <c r="J951" s="96"/>
      <c r="K951" s="96"/>
      <c r="L951" s="98"/>
      <c r="M951" s="131"/>
      <c r="N951" s="131"/>
      <c r="O951" s="97"/>
      <c r="P951" s="96"/>
      <c r="Z951" s="87"/>
    </row>
    <row r="952" spans="4:26" x14ac:dyDescent="0.45">
      <c r="D952" s="96"/>
      <c r="E952" s="96"/>
      <c r="F952" s="96"/>
      <c r="G952" s="97"/>
      <c r="H952" s="96"/>
      <c r="I952" s="96"/>
      <c r="J952" s="96"/>
      <c r="K952" s="96"/>
      <c r="L952" s="98"/>
      <c r="M952" s="131"/>
      <c r="N952" s="131"/>
      <c r="O952" s="97"/>
      <c r="P952" s="96"/>
      <c r="Z952" s="87"/>
    </row>
    <row r="953" spans="4:26" x14ac:dyDescent="0.45">
      <c r="D953" s="96"/>
      <c r="E953" s="96"/>
      <c r="F953" s="96"/>
      <c r="G953" s="97"/>
      <c r="H953" s="96"/>
      <c r="I953" s="96"/>
      <c r="J953" s="96"/>
      <c r="K953" s="96"/>
      <c r="L953" s="98"/>
      <c r="M953" s="131"/>
      <c r="N953" s="131"/>
      <c r="O953" s="97"/>
      <c r="P953" s="96"/>
      <c r="Z953" s="87"/>
    </row>
    <row r="954" spans="4:26" x14ac:dyDescent="0.45">
      <c r="D954" s="96"/>
      <c r="E954" s="96"/>
      <c r="F954" s="96"/>
      <c r="G954" s="97"/>
      <c r="H954" s="96"/>
      <c r="I954" s="96"/>
      <c r="J954" s="96"/>
      <c r="K954" s="96"/>
      <c r="L954" s="98"/>
      <c r="M954" s="131"/>
      <c r="N954" s="131"/>
      <c r="O954" s="97"/>
      <c r="P954" s="96"/>
      <c r="Z954" s="87"/>
    </row>
    <row r="955" spans="4:26" x14ac:dyDescent="0.45">
      <c r="D955" s="96"/>
      <c r="E955" s="96"/>
      <c r="F955" s="96"/>
      <c r="G955" s="97"/>
      <c r="H955" s="96"/>
      <c r="I955" s="96"/>
      <c r="J955" s="96"/>
      <c r="K955" s="96"/>
      <c r="L955" s="98"/>
      <c r="M955" s="131"/>
      <c r="N955" s="131"/>
      <c r="O955" s="97"/>
      <c r="P955" s="96"/>
      <c r="Z955" s="87"/>
    </row>
    <row r="956" spans="4:26" x14ac:dyDescent="0.45">
      <c r="D956" s="96"/>
      <c r="E956" s="96"/>
      <c r="F956" s="96"/>
      <c r="G956" s="97"/>
      <c r="H956" s="96"/>
      <c r="I956" s="96"/>
      <c r="J956" s="96"/>
      <c r="K956" s="96"/>
      <c r="L956" s="98"/>
      <c r="M956" s="131"/>
      <c r="N956" s="131"/>
      <c r="O956" s="97"/>
      <c r="P956" s="96"/>
      <c r="Z956" s="87"/>
    </row>
    <row r="957" spans="4:26" x14ac:dyDescent="0.45">
      <c r="D957" s="96"/>
      <c r="E957" s="96"/>
      <c r="F957" s="96"/>
      <c r="G957" s="97"/>
      <c r="H957" s="96"/>
      <c r="I957" s="96"/>
      <c r="J957" s="96"/>
      <c r="K957" s="96"/>
      <c r="L957" s="98"/>
      <c r="M957" s="131"/>
      <c r="N957" s="131"/>
      <c r="O957" s="97"/>
      <c r="P957" s="96"/>
      <c r="Z957" s="87"/>
    </row>
    <row r="958" spans="4:26" x14ac:dyDescent="0.45">
      <c r="D958" s="96"/>
      <c r="E958" s="96"/>
      <c r="F958" s="96"/>
      <c r="G958" s="97"/>
      <c r="H958" s="96"/>
      <c r="I958" s="96"/>
      <c r="J958" s="96"/>
      <c r="K958" s="96"/>
      <c r="L958" s="98"/>
      <c r="M958" s="131"/>
      <c r="N958" s="131"/>
      <c r="O958" s="97"/>
      <c r="P958" s="96"/>
      <c r="Z958" s="87"/>
    </row>
    <row r="959" spans="4:26" x14ac:dyDescent="0.45">
      <c r="D959" s="96"/>
      <c r="E959" s="96"/>
      <c r="F959" s="96"/>
      <c r="G959" s="97"/>
      <c r="H959" s="96"/>
      <c r="I959" s="96"/>
      <c r="J959" s="96"/>
      <c r="K959" s="96"/>
      <c r="L959" s="98"/>
      <c r="M959" s="131"/>
      <c r="N959" s="131"/>
      <c r="O959" s="97"/>
      <c r="P959" s="96"/>
      <c r="Z959" s="87"/>
    </row>
    <row r="960" spans="4:26" x14ac:dyDescent="0.45">
      <c r="D960" s="96"/>
      <c r="E960" s="96"/>
      <c r="F960" s="96"/>
      <c r="G960" s="97"/>
      <c r="H960" s="96"/>
      <c r="I960" s="96"/>
      <c r="J960" s="96"/>
      <c r="K960" s="96"/>
      <c r="L960" s="98"/>
      <c r="M960" s="131"/>
      <c r="N960" s="131"/>
      <c r="O960" s="97"/>
      <c r="P960" s="96"/>
      <c r="Z960" s="87"/>
    </row>
    <row r="961" spans="4:26" x14ac:dyDescent="0.45">
      <c r="D961" s="96"/>
      <c r="E961" s="96"/>
      <c r="F961" s="96"/>
      <c r="G961" s="97"/>
      <c r="H961" s="96"/>
      <c r="I961" s="96"/>
      <c r="J961" s="96"/>
      <c r="K961" s="96"/>
      <c r="L961" s="98"/>
      <c r="M961" s="131"/>
      <c r="N961" s="131"/>
      <c r="O961" s="97"/>
      <c r="P961" s="96"/>
      <c r="Z961" s="87"/>
    </row>
    <row r="962" spans="4:26" x14ac:dyDescent="0.45">
      <c r="D962" s="96"/>
      <c r="E962" s="96"/>
      <c r="F962" s="96"/>
      <c r="G962" s="97"/>
      <c r="H962" s="96"/>
      <c r="I962" s="96"/>
      <c r="J962" s="96"/>
      <c r="K962" s="96"/>
      <c r="L962" s="98"/>
      <c r="M962" s="131"/>
      <c r="N962" s="131"/>
      <c r="O962" s="97"/>
      <c r="P962" s="96"/>
      <c r="Z962" s="87"/>
    </row>
    <row r="963" spans="4:26" x14ac:dyDescent="0.45">
      <c r="D963" s="96"/>
      <c r="E963" s="96"/>
      <c r="F963" s="96"/>
      <c r="G963" s="97"/>
      <c r="H963" s="96"/>
      <c r="I963" s="96"/>
      <c r="J963" s="96"/>
      <c r="K963" s="96"/>
      <c r="L963" s="98"/>
      <c r="M963" s="131"/>
      <c r="N963" s="131"/>
      <c r="O963" s="97"/>
      <c r="P963" s="96"/>
      <c r="Z963" s="87"/>
    </row>
    <row r="964" spans="4:26" x14ac:dyDescent="0.45">
      <c r="D964" s="96"/>
      <c r="E964" s="96"/>
      <c r="F964" s="96"/>
      <c r="G964" s="97"/>
      <c r="H964" s="96"/>
      <c r="I964" s="96"/>
      <c r="J964" s="96"/>
      <c r="K964" s="96"/>
      <c r="L964" s="98"/>
      <c r="M964" s="131"/>
      <c r="N964" s="131"/>
      <c r="O964" s="97"/>
      <c r="P964" s="96"/>
      <c r="Z964" s="87"/>
    </row>
    <row r="965" spans="4:26" x14ac:dyDescent="0.45">
      <c r="D965" s="96"/>
      <c r="E965" s="96"/>
      <c r="F965" s="96"/>
      <c r="G965" s="97"/>
      <c r="H965" s="96"/>
      <c r="I965" s="96"/>
      <c r="J965" s="96"/>
      <c r="K965" s="96"/>
      <c r="L965" s="98"/>
      <c r="M965" s="131"/>
      <c r="N965" s="131"/>
      <c r="O965" s="97"/>
      <c r="P965" s="96"/>
      <c r="Z965" s="87"/>
    </row>
    <row r="966" spans="4:26" x14ac:dyDescent="0.45">
      <c r="D966" s="96"/>
      <c r="E966" s="96"/>
      <c r="F966" s="96"/>
      <c r="G966" s="97"/>
      <c r="H966" s="96"/>
      <c r="I966" s="96"/>
      <c r="J966" s="96"/>
      <c r="K966" s="96"/>
      <c r="L966" s="98"/>
      <c r="M966" s="131"/>
      <c r="N966" s="131"/>
      <c r="O966" s="97"/>
      <c r="P966" s="96"/>
      <c r="Z966" s="87"/>
    </row>
    <row r="967" spans="4:26" x14ac:dyDescent="0.45">
      <c r="D967" s="96"/>
      <c r="E967" s="96"/>
      <c r="F967" s="96"/>
      <c r="G967" s="97"/>
      <c r="H967" s="96"/>
      <c r="I967" s="96"/>
      <c r="J967" s="96"/>
      <c r="K967" s="96"/>
      <c r="L967" s="98"/>
      <c r="M967" s="131"/>
      <c r="N967" s="131"/>
      <c r="O967" s="97"/>
      <c r="P967" s="96"/>
      <c r="Z967" s="87"/>
    </row>
    <row r="968" spans="4:26" x14ac:dyDescent="0.45">
      <c r="D968" s="96"/>
      <c r="E968" s="96"/>
      <c r="F968" s="96"/>
      <c r="G968" s="97"/>
      <c r="H968" s="96"/>
      <c r="I968" s="96"/>
      <c r="J968" s="96"/>
      <c r="K968" s="96"/>
      <c r="L968" s="98"/>
      <c r="M968" s="131"/>
      <c r="N968" s="131"/>
      <c r="O968" s="97"/>
      <c r="P968" s="96"/>
      <c r="Z968" s="87"/>
    </row>
    <row r="969" spans="4:26" x14ac:dyDescent="0.45">
      <c r="D969" s="96"/>
      <c r="E969" s="96"/>
      <c r="F969" s="96"/>
      <c r="G969" s="97"/>
      <c r="H969" s="96"/>
      <c r="I969" s="96"/>
      <c r="J969" s="96"/>
      <c r="K969" s="96"/>
      <c r="L969" s="98"/>
      <c r="M969" s="131"/>
      <c r="N969" s="131"/>
      <c r="O969" s="97"/>
      <c r="P969" s="96"/>
      <c r="Z969" s="87"/>
    </row>
    <row r="970" spans="4:26" x14ac:dyDescent="0.45">
      <c r="D970" s="96"/>
      <c r="E970" s="96"/>
      <c r="F970" s="96"/>
      <c r="G970" s="97"/>
      <c r="H970" s="96"/>
      <c r="I970" s="96"/>
      <c r="J970" s="96"/>
      <c r="K970" s="96"/>
      <c r="L970" s="98"/>
      <c r="M970" s="131"/>
      <c r="N970" s="131"/>
      <c r="O970" s="97"/>
      <c r="P970" s="96"/>
      <c r="Z970" s="87"/>
    </row>
    <row r="971" spans="4:26" x14ac:dyDescent="0.45">
      <c r="D971" s="96"/>
      <c r="E971" s="96"/>
      <c r="F971" s="96"/>
      <c r="G971" s="97"/>
      <c r="H971" s="96"/>
      <c r="I971" s="96"/>
      <c r="J971" s="96"/>
      <c r="K971" s="96"/>
      <c r="L971" s="98"/>
      <c r="M971" s="131"/>
      <c r="N971" s="131"/>
      <c r="O971" s="97"/>
      <c r="P971" s="96"/>
      <c r="Z971" s="87"/>
    </row>
    <row r="972" spans="4:26" x14ac:dyDescent="0.45">
      <c r="D972" s="96"/>
      <c r="E972" s="96"/>
      <c r="F972" s="96"/>
      <c r="G972" s="97"/>
      <c r="H972" s="96"/>
      <c r="I972" s="96"/>
      <c r="J972" s="96"/>
      <c r="K972" s="96"/>
      <c r="L972" s="98"/>
      <c r="M972" s="131"/>
      <c r="N972" s="131"/>
      <c r="O972" s="97"/>
      <c r="P972" s="96"/>
      <c r="Z972" s="87"/>
    </row>
    <row r="973" spans="4:26" x14ac:dyDescent="0.45">
      <c r="D973" s="96"/>
      <c r="E973" s="96"/>
      <c r="F973" s="96"/>
      <c r="G973" s="97"/>
      <c r="H973" s="96"/>
      <c r="I973" s="96"/>
      <c r="J973" s="96"/>
      <c r="K973" s="96"/>
      <c r="L973" s="98"/>
      <c r="M973" s="131"/>
      <c r="N973" s="131"/>
      <c r="O973" s="97"/>
      <c r="P973" s="96"/>
      <c r="Z973" s="87"/>
    </row>
    <row r="974" spans="4:26" x14ac:dyDescent="0.45">
      <c r="D974" s="96"/>
      <c r="E974" s="96"/>
      <c r="F974" s="96"/>
      <c r="G974" s="97"/>
      <c r="H974" s="96"/>
      <c r="I974" s="96"/>
      <c r="J974" s="96"/>
      <c r="K974" s="96"/>
      <c r="L974" s="98"/>
      <c r="M974" s="131"/>
      <c r="N974" s="131"/>
      <c r="O974" s="97"/>
      <c r="P974" s="96"/>
      <c r="Z974" s="87"/>
    </row>
    <row r="975" spans="4:26" x14ac:dyDescent="0.45">
      <c r="D975" s="96"/>
      <c r="E975" s="96"/>
      <c r="F975" s="96"/>
      <c r="G975" s="97"/>
      <c r="H975" s="96"/>
      <c r="I975" s="96"/>
      <c r="J975" s="96"/>
      <c r="K975" s="96"/>
      <c r="L975" s="98"/>
      <c r="M975" s="131"/>
      <c r="N975" s="131"/>
      <c r="O975" s="97"/>
      <c r="P975" s="96"/>
      <c r="Z975" s="87"/>
    </row>
    <row r="976" spans="4:26" x14ac:dyDescent="0.45">
      <c r="D976" s="96"/>
      <c r="E976" s="96"/>
      <c r="F976" s="96"/>
      <c r="G976" s="97"/>
      <c r="H976" s="96"/>
      <c r="I976" s="96"/>
      <c r="J976" s="96"/>
      <c r="K976" s="96"/>
      <c r="L976" s="98"/>
      <c r="M976" s="131"/>
      <c r="N976" s="131"/>
      <c r="O976" s="97"/>
      <c r="P976" s="96"/>
      <c r="Z976" s="87"/>
    </row>
    <row r="977" spans="4:26" x14ac:dyDescent="0.45">
      <c r="D977" s="96"/>
      <c r="E977" s="96"/>
      <c r="F977" s="96"/>
      <c r="G977" s="97"/>
      <c r="H977" s="96"/>
      <c r="I977" s="96"/>
      <c r="J977" s="96"/>
      <c r="K977" s="96"/>
      <c r="L977" s="98"/>
      <c r="M977" s="131"/>
      <c r="N977" s="131"/>
      <c r="O977" s="97"/>
      <c r="P977" s="96"/>
      <c r="Z977" s="87"/>
    </row>
    <row r="978" spans="4:26" x14ac:dyDescent="0.45">
      <c r="D978" s="96"/>
      <c r="E978" s="96"/>
      <c r="F978" s="96"/>
      <c r="G978" s="97"/>
      <c r="H978" s="96"/>
      <c r="I978" s="96"/>
      <c r="J978" s="96"/>
      <c r="K978" s="96"/>
      <c r="L978" s="98"/>
      <c r="M978" s="131"/>
      <c r="N978" s="131"/>
      <c r="O978" s="97"/>
      <c r="P978" s="96"/>
      <c r="Z978" s="87"/>
    </row>
    <row r="979" spans="4:26" x14ac:dyDescent="0.45">
      <c r="D979" s="96"/>
      <c r="E979" s="96"/>
      <c r="F979" s="96"/>
      <c r="G979" s="97"/>
      <c r="H979" s="96"/>
      <c r="I979" s="96"/>
      <c r="J979" s="96"/>
      <c r="K979" s="96"/>
      <c r="L979" s="98"/>
      <c r="M979" s="131"/>
      <c r="N979" s="131"/>
      <c r="O979" s="97"/>
      <c r="P979" s="96"/>
      <c r="Z979" s="87"/>
    </row>
    <row r="980" spans="4:26" x14ac:dyDescent="0.45">
      <c r="D980" s="96"/>
      <c r="E980" s="96"/>
      <c r="F980" s="96"/>
      <c r="G980" s="97"/>
      <c r="H980" s="96"/>
      <c r="I980" s="96"/>
      <c r="J980" s="96"/>
      <c r="K980" s="96"/>
      <c r="L980" s="98"/>
      <c r="M980" s="131"/>
      <c r="N980" s="131"/>
      <c r="O980" s="97"/>
      <c r="P980" s="96"/>
      <c r="Z980" s="87"/>
    </row>
    <row r="981" spans="4:26" x14ac:dyDescent="0.45">
      <c r="D981" s="96"/>
      <c r="E981" s="96"/>
      <c r="F981" s="96"/>
      <c r="G981" s="97"/>
      <c r="H981" s="96"/>
      <c r="I981" s="96"/>
      <c r="J981" s="96"/>
      <c r="K981" s="96"/>
      <c r="L981" s="98"/>
      <c r="M981" s="131"/>
      <c r="N981" s="131"/>
      <c r="O981" s="97"/>
      <c r="P981" s="96"/>
      <c r="Z981" s="87"/>
    </row>
    <row r="982" spans="4:26" x14ac:dyDescent="0.45">
      <c r="D982" s="96"/>
      <c r="E982" s="96"/>
      <c r="F982" s="96"/>
      <c r="G982" s="97"/>
      <c r="H982" s="96"/>
      <c r="I982" s="96"/>
      <c r="J982" s="96"/>
      <c r="K982" s="96"/>
      <c r="L982" s="98"/>
      <c r="M982" s="131"/>
      <c r="N982" s="131"/>
      <c r="O982" s="97"/>
      <c r="P982" s="96"/>
      <c r="Z982" s="87"/>
    </row>
    <row r="983" spans="4:26" x14ac:dyDescent="0.45">
      <c r="D983" s="96"/>
      <c r="E983" s="96"/>
      <c r="F983" s="96"/>
      <c r="G983" s="97"/>
      <c r="H983" s="96"/>
      <c r="I983" s="96"/>
      <c r="J983" s="96"/>
      <c r="K983" s="96"/>
      <c r="L983" s="98"/>
      <c r="M983" s="131"/>
      <c r="N983" s="131"/>
      <c r="O983" s="97"/>
      <c r="P983" s="96"/>
      <c r="Z983" s="87"/>
    </row>
    <row r="984" spans="4:26" x14ac:dyDescent="0.45">
      <c r="D984" s="96"/>
      <c r="E984" s="96"/>
      <c r="F984" s="96"/>
      <c r="G984" s="97"/>
      <c r="H984" s="96"/>
      <c r="I984" s="96"/>
      <c r="J984" s="96"/>
      <c r="K984" s="96"/>
      <c r="L984" s="98"/>
      <c r="M984" s="131"/>
      <c r="N984" s="131"/>
      <c r="O984" s="97"/>
      <c r="P984" s="96"/>
      <c r="Z984" s="87"/>
    </row>
    <row r="985" spans="4:26" x14ac:dyDescent="0.45">
      <c r="D985" s="96"/>
      <c r="E985" s="96"/>
      <c r="F985" s="96"/>
      <c r="G985" s="97"/>
      <c r="H985" s="96"/>
      <c r="I985" s="96"/>
      <c r="J985" s="96"/>
      <c r="K985" s="96"/>
      <c r="L985" s="98"/>
      <c r="M985" s="131"/>
      <c r="N985" s="131"/>
      <c r="O985" s="97"/>
      <c r="P985" s="96"/>
      <c r="Z985" s="87"/>
    </row>
    <row r="986" spans="4:26" x14ac:dyDescent="0.45">
      <c r="D986" s="96"/>
      <c r="E986" s="96"/>
      <c r="F986" s="96"/>
      <c r="G986" s="97"/>
      <c r="H986" s="96"/>
      <c r="I986" s="96"/>
      <c r="J986" s="96"/>
      <c r="K986" s="96"/>
      <c r="L986" s="98"/>
      <c r="M986" s="131"/>
      <c r="N986" s="131"/>
      <c r="O986" s="97"/>
      <c r="P986" s="96"/>
      <c r="Z986" s="87"/>
    </row>
    <row r="987" spans="4:26" x14ac:dyDescent="0.45">
      <c r="D987" s="96"/>
      <c r="E987" s="96"/>
      <c r="F987" s="96"/>
      <c r="G987" s="97"/>
      <c r="H987" s="96"/>
      <c r="I987" s="96"/>
      <c r="J987" s="96"/>
      <c r="K987" s="96"/>
      <c r="L987" s="98"/>
      <c r="M987" s="131"/>
      <c r="N987" s="131"/>
      <c r="O987" s="97"/>
      <c r="P987" s="96"/>
      <c r="Z987" s="87"/>
    </row>
    <row r="988" spans="4:26" x14ac:dyDescent="0.45">
      <c r="D988" s="96"/>
      <c r="E988" s="96"/>
      <c r="F988" s="96"/>
      <c r="G988" s="97"/>
      <c r="H988" s="96"/>
      <c r="I988" s="96"/>
      <c r="J988" s="96"/>
      <c r="K988" s="96"/>
      <c r="L988" s="98"/>
      <c r="M988" s="131"/>
      <c r="N988" s="131"/>
      <c r="O988" s="97"/>
      <c r="P988" s="96"/>
      <c r="Z988" s="87"/>
    </row>
    <row r="989" spans="4:26" x14ac:dyDescent="0.45">
      <c r="D989" s="96"/>
      <c r="E989" s="96"/>
      <c r="F989" s="96"/>
      <c r="G989" s="97"/>
      <c r="H989" s="96"/>
      <c r="I989" s="96"/>
      <c r="J989" s="96"/>
      <c r="K989" s="96"/>
      <c r="L989" s="98"/>
      <c r="M989" s="131"/>
      <c r="N989" s="131"/>
      <c r="O989" s="97"/>
      <c r="P989" s="96"/>
      <c r="Z989" s="87"/>
    </row>
    <row r="990" spans="4:26" x14ac:dyDescent="0.45">
      <c r="D990" s="96"/>
      <c r="E990" s="96"/>
      <c r="F990" s="96"/>
      <c r="G990" s="97"/>
      <c r="H990" s="96"/>
      <c r="I990" s="96"/>
      <c r="J990" s="96"/>
      <c r="K990" s="96"/>
      <c r="L990" s="98"/>
      <c r="M990" s="131"/>
      <c r="N990" s="131"/>
      <c r="O990" s="97"/>
      <c r="P990" s="96"/>
      <c r="Z990" s="87"/>
    </row>
    <row r="991" spans="4:26" x14ac:dyDescent="0.45">
      <c r="D991" s="96"/>
      <c r="E991" s="96"/>
      <c r="F991" s="96"/>
      <c r="G991" s="97"/>
      <c r="H991" s="96"/>
      <c r="I991" s="96"/>
      <c r="J991" s="96"/>
      <c r="K991" s="96"/>
      <c r="L991" s="98"/>
      <c r="M991" s="131"/>
      <c r="N991" s="131"/>
      <c r="O991" s="97"/>
      <c r="P991" s="96"/>
      <c r="Z991" s="87"/>
    </row>
    <row r="992" spans="4:26" x14ac:dyDescent="0.45">
      <c r="D992" s="96"/>
      <c r="E992" s="96"/>
      <c r="F992" s="96"/>
      <c r="G992" s="97"/>
      <c r="H992" s="96"/>
      <c r="I992" s="96"/>
      <c r="J992" s="96"/>
      <c r="K992" s="96"/>
      <c r="L992" s="98"/>
      <c r="M992" s="131"/>
      <c r="N992" s="131"/>
      <c r="O992" s="97"/>
      <c r="P992" s="96"/>
      <c r="Z992" s="87"/>
    </row>
    <row r="993" spans="4:26" x14ac:dyDescent="0.45">
      <c r="D993" s="96"/>
      <c r="E993" s="96"/>
      <c r="F993" s="96"/>
      <c r="G993" s="97"/>
      <c r="H993" s="96"/>
      <c r="I993" s="96"/>
      <c r="J993" s="96"/>
      <c r="K993" s="96"/>
      <c r="L993" s="98"/>
      <c r="M993" s="131"/>
      <c r="N993" s="131"/>
      <c r="O993" s="97"/>
      <c r="P993" s="96"/>
      <c r="Z993" s="87"/>
    </row>
    <row r="994" spans="4:26" x14ac:dyDescent="0.45">
      <c r="D994" s="96"/>
      <c r="E994" s="96"/>
      <c r="F994" s="96"/>
      <c r="G994" s="97"/>
      <c r="H994" s="96"/>
      <c r="I994" s="96"/>
      <c r="J994" s="96"/>
      <c r="K994" s="96"/>
      <c r="L994" s="98"/>
      <c r="M994" s="131"/>
      <c r="N994" s="131"/>
      <c r="O994" s="97"/>
      <c r="P994" s="96"/>
      <c r="Z994" s="87"/>
    </row>
    <row r="995" spans="4:26" x14ac:dyDescent="0.45">
      <c r="D995" s="96"/>
      <c r="E995" s="96"/>
      <c r="F995" s="96"/>
      <c r="G995" s="97"/>
      <c r="H995" s="96"/>
      <c r="I995" s="96"/>
      <c r="J995" s="96"/>
      <c r="K995" s="96"/>
      <c r="L995" s="98"/>
      <c r="M995" s="131"/>
      <c r="N995" s="131"/>
      <c r="O995" s="97"/>
      <c r="P995" s="96"/>
      <c r="Z995" s="87"/>
    </row>
    <row r="996" spans="4:26" x14ac:dyDescent="0.45">
      <c r="D996" s="96"/>
      <c r="E996" s="96"/>
      <c r="F996" s="96"/>
      <c r="G996" s="97"/>
      <c r="H996" s="96"/>
      <c r="I996" s="96"/>
      <c r="J996" s="96"/>
      <c r="K996" s="96"/>
      <c r="L996" s="98"/>
      <c r="M996" s="131"/>
      <c r="N996" s="131"/>
      <c r="O996" s="97"/>
      <c r="P996" s="96"/>
      <c r="Z996" s="87"/>
    </row>
    <row r="997" spans="4:26" x14ac:dyDescent="0.45">
      <c r="D997" s="96"/>
      <c r="E997" s="96"/>
      <c r="F997" s="96"/>
      <c r="G997" s="97"/>
      <c r="H997" s="96"/>
      <c r="I997" s="96"/>
      <c r="J997" s="96"/>
      <c r="K997" s="96"/>
      <c r="L997" s="98"/>
      <c r="M997" s="131"/>
      <c r="N997" s="131"/>
      <c r="O997" s="97"/>
      <c r="P997" s="96"/>
      <c r="Z997" s="87"/>
    </row>
    <row r="998" spans="4:26" x14ac:dyDescent="0.45">
      <c r="D998" s="96"/>
      <c r="E998" s="96"/>
      <c r="F998" s="96"/>
      <c r="G998" s="97"/>
      <c r="H998" s="96"/>
      <c r="I998" s="96"/>
      <c r="J998" s="96"/>
      <c r="K998" s="96"/>
      <c r="L998" s="98"/>
      <c r="M998" s="131"/>
      <c r="N998" s="131"/>
      <c r="O998" s="97"/>
      <c r="P998" s="96"/>
      <c r="Z998" s="87"/>
    </row>
    <row r="999" spans="4:26" x14ac:dyDescent="0.45">
      <c r="D999" s="96"/>
      <c r="E999" s="96"/>
      <c r="F999" s="96"/>
      <c r="G999" s="97"/>
      <c r="H999" s="96"/>
      <c r="I999" s="96"/>
      <c r="J999" s="96"/>
      <c r="K999" s="96"/>
      <c r="L999" s="98"/>
      <c r="M999" s="131"/>
      <c r="N999" s="131"/>
      <c r="O999" s="97"/>
      <c r="P999" s="96"/>
      <c r="Z999" s="87"/>
    </row>
    <row r="1000" spans="4:26" x14ac:dyDescent="0.45">
      <c r="D1000" s="96"/>
      <c r="E1000" s="96"/>
      <c r="F1000" s="96"/>
      <c r="G1000" s="97"/>
      <c r="H1000" s="96"/>
      <c r="I1000" s="96"/>
      <c r="J1000" s="96"/>
      <c r="K1000" s="96"/>
      <c r="L1000" s="98"/>
      <c r="M1000" s="131"/>
      <c r="N1000" s="131"/>
      <c r="O1000" s="97"/>
      <c r="P1000" s="96"/>
      <c r="Z1000" s="87"/>
    </row>
    <row r="1001" spans="4:26" x14ac:dyDescent="0.45">
      <c r="D1001" s="96"/>
      <c r="E1001" s="96"/>
      <c r="F1001" s="96"/>
      <c r="G1001" s="97"/>
      <c r="H1001" s="96"/>
      <c r="I1001" s="96"/>
      <c r="J1001" s="96"/>
      <c r="K1001" s="96"/>
      <c r="L1001" s="98"/>
      <c r="M1001" s="131"/>
      <c r="N1001" s="131"/>
      <c r="O1001" s="97"/>
      <c r="P1001" s="96"/>
      <c r="Z1001" s="87"/>
    </row>
    <row r="1002" spans="4:26" x14ac:dyDescent="0.45">
      <c r="D1002" s="96"/>
      <c r="E1002" s="96"/>
      <c r="F1002" s="96"/>
      <c r="G1002" s="97"/>
      <c r="H1002" s="96"/>
      <c r="I1002" s="96"/>
      <c r="J1002" s="96"/>
      <c r="K1002" s="96"/>
      <c r="L1002" s="98"/>
      <c r="M1002" s="131"/>
      <c r="N1002" s="131"/>
      <c r="O1002" s="97"/>
      <c r="P1002" s="96"/>
      <c r="Z1002" s="87"/>
    </row>
    <row r="1003" spans="4:26" x14ac:dyDescent="0.45">
      <c r="D1003" s="96"/>
      <c r="E1003" s="96"/>
      <c r="F1003" s="96"/>
      <c r="G1003" s="97"/>
      <c r="H1003" s="96"/>
      <c r="I1003" s="96"/>
      <c r="J1003" s="96"/>
      <c r="K1003" s="96"/>
      <c r="L1003" s="98"/>
      <c r="M1003" s="131"/>
      <c r="N1003" s="131"/>
      <c r="O1003" s="97"/>
      <c r="P1003" s="96"/>
      <c r="Z1003" s="87"/>
    </row>
    <row r="1004" spans="4:26" x14ac:dyDescent="0.45">
      <c r="D1004" s="96"/>
      <c r="E1004" s="96"/>
      <c r="F1004" s="96"/>
      <c r="G1004" s="97"/>
      <c r="H1004" s="96"/>
      <c r="I1004" s="96"/>
      <c r="J1004" s="96"/>
      <c r="K1004" s="96"/>
      <c r="L1004" s="98"/>
      <c r="M1004" s="131"/>
      <c r="N1004" s="131"/>
      <c r="O1004" s="97"/>
      <c r="P1004" s="96"/>
      <c r="Z1004" s="87"/>
    </row>
    <row r="1005" spans="4:26" x14ac:dyDescent="0.45">
      <c r="D1005" s="96"/>
      <c r="E1005" s="96"/>
      <c r="F1005" s="96"/>
      <c r="G1005" s="97"/>
      <c r="H1005" s="96"/>
      <c r="I1005" s="96"/>
      <c r="J1005" s="96"/>
      <c r="K1005" s="96"/>
      <c r="L1005" s="98"/>
      <c r="M1005" s="131"/>
      <c r="N1005" s="131"/>
      <c r="O1005" s="97"/>
      <c r="P1005" s="96"/>
      <c r="Z1005" s="87"/>
    </row>
    <row r="1006" spans="4:26" x14ac:dyDescent="0.45">
      <c r="D1006" s="96"/>
      <c r="E1006" s="96"/>
      <c r="F1006" s="96"/>
      <c r="G1006" s="97"/>
      <c r="H1006" s="96"/>
      <c r="I1006" s="96"/>
      <c r="J1006" s="96"/>
      <c r="K1006" s="96"/>
      <c r="L1006" s="98"/>
      <c r="M1006" s="131"/>
      <c r="N1006" s="131"/>
      <c r="O1006" s="97"/>
      <c r="P1006" s="96"/>
      <c r="Z1006" s="87"/>
    </row>
    <row r="1007" spans="4:26" x14ac:dyDescent="0.45">
      <c r="D1007" s="96"/>
      <c r="E1007" s="96"/>
      <c r="F1007" s="96"/>
      <c r="G1007" s="97"/>
      <c r="H1007" s="96"/>
      <c r="I1007" s="96"/>
      <c r="J1007" s="96"/>
      <c r="K1007" s="96"/>
      <c r="L1007" s="98"/>
      <c r="M1007" s="131"/>
      <c r="N1007" s="131"/>
      <c r="O1007" s="97"/>
      <c r="P1007" s="96"/>
      <c r="Z1007" s="87"/>
    </row>
    <row r="1008" spans="4:26" x14ac:dyDescent="0.45">
      <c r="D1008" s="96"/>
      <c r="E1008" s="96"/>
      <c r="F1008" s="96"/>
      <c r="G1008" s="97"/>
      <c r="H1008" s="96"/>
      <c r="I1008" s="96"/>
      <c r="J1008" s="96"/>
      <c r="K1008" s="96"/>
      <c r="L1008" s="98"/>
      <c r="M1008" s="131"/>
      <c r="N1008" s="131"/>
      <c r="O1008" s="97"/>
      <c r="P1008" s="96"/>
      <c r="Z1008" s="87"/>
    </row>
    <row r="1009" spans="4:26" x14ac:dyDescent="0.45">
      <c r="D1009" s="96"/>
      <c r="E1009" s="96"/>
      <c r="F1009" s="96"/>
      <c r="G1009" s="97"/>
      <c r="H1009" s="96"/>
      <c r="I1009" s="96"/>
      <c r="J1009" s="96"/>
      <c r="K1009" s="96"/>
      <c r="L1009" s="98"/>
      <c r="M1009" s="131"/>
      <c r="N1009" s="131"/>
      <c r="O1009" s="97"/>
      <c r="P1009" s="96"/>
      <c r="Z1009" s="87"/>
    </row>
    <row r="1010" spans="4:26" x14ac:dyDescent="0.45">
      <c r="D1010" s="96"/>
      <c r="E1010" s="96"/>
      <c r="F1010" s="96"/>
      <c r="G1010" s="97"/>
      <c r="H1010" s="96"/>
      <c r="I1010" s="96"/>
      <c r="J1010" s="96"/>
      <c r="K1010" s="96"/>
      <c r="L1010" s="98"/>
      <c r="M1010" s="131"/>
      <c r="N1010" s="131"/>
      <c r="O1010" s="97"/>
      <c r="P1010" s="96"/>
      <c r="Z1010" s="87"/>
    </row>
    <row r="1011" spans="4:26" x14ac:dyDescent="0.45">
      <c r="D1011" s="96"/>
      <c r="E1011" s="96"/>
      <c r="F1011" s="96"/>
      <c r="G1011" s="97"/>
      <c r="H1011" s="96"/>
      <c r="I1011" s="96"/>
      <c r="J1011" s="96"/>
      <c r="K1011" s="96"/>
      <c r="L1011" s="98"/>
      <c r="M1011" s="131"/>
      <c r="N1011" s="131"/>
      <c r="O1011" s="97"/>
      <c r="P1011" s="96"/>
      <c r="Z1011" s="87"/>
    </row>
    <row r="1012" spans="4:26" x14ac:dyDescent="0.45">
      <c r="D1012" s="96"/>
      <c r="E1012" s="96"/>
      <c r="F1012" s="96"/>
      <c r="G1012" s="97"/>
      <c r="H1012" s="96"/>
      <c r="I1012" s="96"/>
      <c r="J1012" s="96"/>
      <c r="K1012" s="96"/>
      <c r="L1012" s="98"/>
      <c r="M1012" s="131"/>
      <c r="N1012" s="131"/>
      <c r="O1012" s="97"/>
      <c r="P1012" s="96"/>
      <c r="Z1012" s="87"/>
    </row>
    <row r="1013" spans="4:26" x14ac:dyDescent="0.45">
      <c r="D1013" s="96"/>
      <c r="E1013" s="96"/>
      <c r="F1013" s="96"/>
      <c r="G1013" s="97"/>
      <c r="H1013" s="96"/>
      <c r="I1013" s="96"/>
      <c r="J1013" s="96"/>
      <c r="K1013" s="96"/>
      <c r="L1013" s="98"/>
      <c r="M1013" s="131"/>
      <c r="N1013" s="131"/>
      <c r="O1013" s="97"/>
      <c r="P1013" s="96"/>
      <c r="Z1013" s="87"/>
    </row>
    <row r="1014" spans="4:26" x14ac:dyDescent="0.45">
      <c r="D1014" s="96"/>
      <c r="E1014" s="96"/>
      <c r="F1014" s="96"/>
      <c r="G1014" s="97"/>
      <c r="H1014" s="96"/>
      <c r="I1014" s="96"/>
      <c r="J1014" s="96"/>
      <c r="K1014" s="96"/>
      <c r="L1014" s="98"/>
      <c r="M1014" s="131"/>
      <c r="N1014" s="131"/>
      <c r="O1014" s="97"/>
      <c r="P1014" s="96"/>
      <c r="Z1014" s="87"/>
    </row>
    <row r="1015" spans="4:26" x14ac:dyDescent="0.45">
      <c r="D1015" s="96"/>
      <c r="E1015" s="96"/>
      <c r="F1015" s="96"/>
      <c r="G1015" s="97"/>
      <c r="H1015" s="96"/>
      <c r="I1015" s="96"/>
      <c r="J1015" s="96"/>
      <c r="K1015" s="96"/>
      <c r="L1015" s="98"/>
      <c r="M1015" s="131"/>
      <c r="N1015" s="131"/>
      <c r="O1015" s="97"/>
      <c r="P1015" s="96"/>
      <c r="Z1015" s="87"/>
    </row>
    <row r="1016" spans="4:26" x14ac:dyDescent="0.45">
      <c r="D1016" s="96"/>
      <c r="E1016" s="96"/>
      <c r="F1016" s="96"/>
      <c r="G1016" s="97"/>
      <c r="H1016" s="96"/>
      <c r="I1016" s="96"/>
      <c r="J1016" s="96"/>
      <c r="K1016" s="96"/>
      <c r="L1016" s="98"/>
      <c r="M1016" s="131"/>
      <c r="N1016" s="131"/>
      <c r="O1016" s="97"/>
      <c r="P1016" s="96"/>
      <c r="Z1016" s="87"/>
    </row>
    <row r="1017" spans="4:26" x14ac:dyDescent="0.45">
      <c r="D1017" s="96"/>
      <c r="E1017" s="96"/>
      <c r="F1017" s="96"/>
      <c r="G1017" s="97"/>
      <c r="H1017" s="96"/>
      <c r="I1017" s="96"/>
      <c r="J1017" s="96"/>
      <c r="K1017" s="96"/>
      <c r="L1017" s="98"/>
      <c r="M1017" s="131"/>
      <c r="N1017" s="131"/>
      <c r="O1017" s="97"/>
      <c r="P1017" s="96"/>
      <c r="Z1017" s="87"/>
    </row>
    <row r="1018" spans="4:26" x14ac:dyDescent="0.45">
      <c r="D1018" s="96"/>
      <c r="E1018" s="96"/>
      <c r="F1018" s="96"/>
      <c r="G1018" s="97"/>
      <c r="H1018" s="96"/>
      <c r="I1018" s="96"/>
      <c r="J1018" s="96"/>
      <c r="K1018" s="96"/>
      <c r="L1018" s="98"/>
      <c r="M1018" s="131"/>
      <c r="N1018" s="131"/>
      <c r="O1018" s="97"/>
      <c r="P1018" s="96"/>
      <c r="Z1018" s="87"/>
    </row>
    <row r="1019" spans="4:26" x14ac:dyDescent="0.45">
      <c r="D1019" s="96"/>
      <c r="E1019" s="96"/>
      <c r="F1019" s="96"/>
      <c r="G1019" s="97"/>
      <c r="H1019" s="96"/>
      <c r="I1019" s="96"/>
      <c r="J1019" s="96"/>
      <c r="K1019" s="96"/>
      <c r="L1019" s="98"/>
      <c r="M1019" s="131"/>
      <c r="N1019" s="131"/>
      <c r="O1019" s="97"/>
      <c r="P1019" s="96"/>
      <c r="Z1019" s="87"/>
    </row>
    <row r="1020" spans="4:26" x14ac:dyDescent="0.45">
      <c r="D1020" s="96"/>
      <c r="E1020" s="96"/>
      <c r="F1020" s="96"/>
      <c r="G1020" s="97"/>
      <c r="H1020" s="96"/>
      <c r="I1020" s="96"/>
      <c r="J1020" s="96"/>
      <c r="K1020" s="96"/>
      <c r="L1020" s="98"/>
      <c r="M1020" s="131"/>
      <c r="N1020" s="131"/>
      <c r="O1020" s="97"/>
      <c r="P1020" s="96"/>
      <c r="Z1020" s="87"/>
    </row>
    <row r="1021" spans="4:26" x14ac:dyDescent="0.45">
      <c r="D1021" s="96"/>
      <c r="E1021" s="96"/>
      <c r="F1021" s="96"/>
      <c r="G1021" s="97"/>
      <c r="H1021" s="96"/>
      <c r="I1021" s="96"/>
      <c r="J1021" s="96"/>
      <c r="K1021" s="96"/>
      <c r="L1021" s="98"/>
      <c r="M1021" s="131"/>
      <c r="N1021" s="131"/>
      <c r="O1021" s="97"/>
      <c r="P1021" s="96"/>
      <c r="Z1021" s="87"/>
    </row>
    <row r="1022" spans="4:26" x14ac:dyDescent="0.45">
      <c r="D1022" s="96"/>
      <c r="E1022" s="96"/>
      <c r="F1022" s="96"/>
      <c r="G1022" s="97"/>
      <c r="H1022" s="96"/>
      <c r="I1022" s="96"/>
      <c r="J1022" s="96"/>
      <c r="K1022" s="96"/>
      <c r="L1022" s="98"/>
      <c r="M1022" s="131"/>
      <c r="N1022" s="131"/>
      <c r="O1022" s="97"/>
      <c r="P1022" s="96"/>
      <c r="Z1022" s="87"/>
    </row>
    <row r="1023" spans="4:26" x14ac:dyDescent="0.45">
      <c r="D1023" s="96"/>
      <c r="E1023" s="96"/>
      <c r="F1023" s="96"/>
      <c r="G1023" s="97"/>
      <c r="H1023" s="96"/>
      <c r="I1023" s="96"/>
      <c r="J1023" s="96"/>
      <c r="K1023" s="96"/>
      <c r="L1023" s="98"/>
      <c r="M1023" s="131"/>
      <c r="N1023" s="131"/>
      <c r="O1023" s="97"/>
      <c r="P1023" s="96"/>
      <c r="Z1023" s="87"/>
    </row>
    <row r="1024" spans="4:26" x14ac:dyDescent="0.45">
      <c r="D1024" s="96"/>
      <c r="E1024" s="96"/>
      <c r="F1024" s="96"/>
      <c r="G1024" s="97"/>
      <c r="H1024" s="96"/>
      <c r="I1024" s="96"/>
      <c r="J1024" s="96"/>
      <c r="K1024" s="96"/>
      <c r="L1024" s="98"/>
      <c r="M1024" s="131"/>
      <c r="N1024" s="131"/>
      <c r="O1024" s="97"/>
      <c r="P1024" s="96"/>
      <c r="Z1024" s="87"/>
    </row>
    <row r="1025" spans="4:26" x14ac:dyDescent="0.45">
      <c r="D1025" s="96"/>
      <c r="E1025" s="96"/>
      <c r="F1025" s="96"/>
      <c r="G1025" s="97"/>
      <c r="H1025" s="96"/>
      <c r="I1025" s="96"/>
      <c r="J1025" s="96"/>
      <c r="K1025" s="96"/>
      <c r="L1025" s="98"/>
      <c r="M1025" s="131"/>
      <c r="N1025" s="131"/>
      <c r="O1025" s="97"/>
      <c r="P1025" s="96"/>
      <c r="Z1025" s="87"/>
    </row>
    <row r="1026" spans="4:26" x14ac:dyDescent="0.45">
      <c r="D1026" s="96"/>
      <c r="E1026" s="96"/>
      <c r="F1026" s="96"/>
      <c r="G1026" s="97"/>
      <c r="H1026" s="96"/>
      <c r="I1026" s="96"/>
      <c r="J1026" s="96"/>
      <c r="K1026" s="96"/>
      <c r="L1026" s="98"/>
      <c r="M1026" s="131"/>
      <c r="N1026" s="131"/>
      <c r="O1026" s="97"/>
      <c r="P1026" s="96"/>
      <c r="Z1026" s="87"/>
    </row>
    <row r="1027" spans="4:26" x14ac:dyDescent="0.45">
      <c r="D1027" s="96"/>
      <c r="E1027" s="96"/>
      <c r="F1027" s="96"/>
      <c r="G1027" s="97"/>
      <c r="H1027" s="96"/>
      <c r="I1027" s="96"/>
      <c r="J1027" s="96"/>
      <c r="K1027" s="96"/>
      <c r="L1027" s="98"/>
      <c r="M1027" s="131"/>
      <c r="N1027" s="131"/>
      <c r="O1027" s="97"/>
      <c r="P1027" s="96"/>
      <c r="Z1027" s="87"/>
    </row>
    <row r="1028" spans="4:26" x14ac:dyDescent="0.45">
      <c r="D1028" s="96"/>
      <c r="E1028" s="96"/>
      <c r="F1028" s="96"/>
      <c r="G1028" s="97"/>
      <c r="H1028" s="96"/>
      <c r="I1028" s="96"/>
      <c r="J1028" s="96"/>
      <c r="K1028" s="96"/>
      <c r="L1028" s="98"/>
      <c r="M1028" s="131"/>
      <c r="N1028" s="131"/>
      <c r="O1028" s="97"/>
      <c r="P1028" s="96"/>
      <c r="Z1028" s="87"/>
    </row>
    <row r="1029" spans="4:26" x14ac:dyDescent="0.45">
      <c r="D1029" s="96"/>
      <c r="E1029" s="96"/>
      <c r="F1029" s="96"/>
      <c r="G1029" s="97"/>
      <c r="H1029" s="96"/>
      <c r="I1029" s="96"/>
      <c r="J1029" s="96"/>
      <c r="K1029" s="96"/>
      <c r="L1029" s="98"/>
      <c r="M1029" s="131"/>
      <c r="N1029" s="131"/>
      <c r="O1029" s="97"/>
      <c r="P1029" s="96"/>
      <c r="Z1029" s="87"/>
    </row>
    <row r="1030" spans="4:26" x14ac:dyDescent="0.45">
      <c r="D1030" s="96"/>
      <c r="E1030" s="96"/>
      <c r="F1030" s="96"/>
      <c r="G1030" s="97"/>
      <c r="H1030" s="96"/>
      <c r="I1030" s="96"/>
      <c r="J1030" s="96"/>
      <c r="K1030" s="96"/>
      <c r="L1030" s="98"/>
      <c r="M1030" s="131"/>
      <c r="N1030" s="131"/>
      <c r="O1030" s="97"/>
      <c r="P1030" s="96"/>
      <c r="Z1030" s="87"/>
    </row>
    <row r="1031" spans="4:26" x14ac:dyDescent="0.45">
      <c r="D1031" s="96"/>
      <c r="E1031" s="96"/>
      <c r="F1031" s="96"/>
      <c r="G1031" s="97"/>
      <c r="H1031" s="96"/>
      <c r="I1031" s="96"/>
      <c r="J1031" s="96"/>
      <c r="K1031" s="96"/>
      <c r="L1031" s="98"/>
      <c r="M1031" s="131"/>
      <c r="N1031" s="131"/>
      <c r="O1031" s="97"/>
      <c r="P1031" s="96"/>
      <c r="Z1031" s="87"/>
    </row>
    <row r="1032" spans="4:26" x14ac:dyDescent="0.45">
      <c r="D1032" s="96"/>
      <c r="E1032" s="96"/>
      <c r="F1032" s="96"/>
      <c r="G1032" s="97"/>
      <c r="H1032" s="96"/>
      <c r="I1032" s="96"/>
      <c r="J1032" s="96"/>
      <c r="K1032" s="96"/>
      <c r="L1032" s="98"/>
      <c r="M1032" s="131"/>
      <c r="N1032" s="131"/>
      <c r="O1032" s="97"/>
      <c r="P1032" s="96"/>
      <c r="Z1032" s="87"/>
    </row>
    <row r="1033" spans="4:26" x14ac:dyDescent="0.45">
      <c r="D1033" s="96"/>
      <c r="E1033" s="96"/>
      <c r="F1033" s="96"/>
      <c r="G1033" s="97"/>
      <c r="H1033" s="96"/>
      <c r="I1033" s="96"/>
      <c r="J1033" s="96"/>
      <c r="K1033" s="96"/>
      <c r="L1033" s="98"/>
      <c r="M1033" s="131"/>
      <c r="N1033" s="131"/>
      <c r="O1033" s="97"/>
      <c r="P1033" s="96"/>
      <c r="Z1033" s="87"/>
    </row>
    <row r="1034" spans="4:26" x14ac:dyDescent="0.45">
      <c r="D1034" s="96"/>
      <c r="E1034" s="96"/>
      <c r="F1034" s="96"/>
      <c r="G1034" s="97"/>
      <c r="H1034" s="96"/>
      <c r="I1034" s="96"/>
      <c r="J1034" s="96"/>
      <c r="K1034" s="96"/>
      <c r="L1034" s="98"/>
      <c r="M1034" s="131"/>
      <c r="N1034" s="131"/>
      <c r="O1034" s="97"/>
      <c r="P1034" s="96"/>
      <c r="Z1034" s="87"/>
    </row>
    <row r="1035" spans="4:26" x14ac:dyDescent="0.45">
      <c r="D1035" s="96"/>
      <c r="E1035" s="96"/>
      <c r="F1035" s="96"/>
      <c r="G1035" s="97"/>
      <c r="H1035" s="96"/>
      <c r="I1035" s="96"/>
      <c r="J1035" s="96"/>
      <c r="K1035" s="96"/>
      <c r="L1035" s="98"/>
      <c r="M1035" s="131"/>
      <c r="N1035" s="131"/>
      <c r="O1035" s="97"/>
      <c r="P1035" s="96"/>
      <c r="Z1035" s="87"/>
    </row>
    <row r="1036" spans="4:26" x14ac:dyDescent="0.45">
      <c r="D1036" s="96"/>
      <c r="E1036" s="96"/>
      <c r="F1036" s="96"/>
      <c r="G1036" s="97"/>
      <c r="H1036" s="96"/>
      <c r="I1036" s="96"/>
      <c r="J1036" s="96"/>
      <c r="K1036" s="96"/>
      <c r="L1036" s="98"/>
      <c r="M1036" s="131"/>
      <c r="N1036" s="131"/>
      <c r="O1036" s="97"/>
      <c r="P1036" s="96"/>
      <c r="Z1036" s="87"/>
    </row>
    <row r="1037" spans="4:26" x14ac:dyDescent="0.45">
      <c r="D1037" s="96"/>
      <c r="E1037" s="96"/>
      <c r="F1037" s="96"/>
      <c r="G1037" s="97"/>
      <c r="H1037" s="96"/>
      <c r="I1037" s="96"/>
      <c r="J1037" s="96"/>
      <c r="K1037" s="96"/>
      <c r="L1037" s="98"/>
      <c r="M1037" s="131"/>
      <c r="N1037" s="131"/>
      <c r="O1037" s="97"/>
      <c r="P1037" s="96"/>
      <c r="Z1037" s="87"/>
    </row>
    <row r="1038" spans="4:26" x14ac:dyDescent="0.45">
      <c r="D1038" s="96"/>
      <c r="E1038" s="96"/>
      <c r="F1038" s="96"/>
      <c r="G1038" s="97"/>
      <c r="H1038" s="96"/>
      <c r="I1038" s="96"/>
      <c r="J1038" s="96"/>
      <c r="K1038" s="96"/>
      <c r="L1038" s="98"/>
      <c r="M1038" s="131"/>
      <c r="N1038" s="131"/>
      <c r="O1038" s="97"/>
      <c r="P1038" s="96"/>
      <c r="Z1038" s="87"/>
    </row>
    <row r="1039" spans="4:26" x14ac:dyDescent="0.45">
      <c r="D1039" s="96"/>
      <c r="E1039" s="96"/>
      <c r="F1039" s="96"/>
      <c r="G1039" s="97"/>
      <c r="H1039" s="96"/>
      <c r="I1039" s="96"/>
      <c r="J1039" s="96"/>
      <c r="K1039" s="96"/>
      <c r="L1039" s="98"/>
      <c r="M1039" s="131"/>
      <c r="N1039" s="131"/>
      <c r="O1039" s="97"/>
      <c r="P1039" s="96"/>
      <c r="Z1039" s="87"/>
    </row>
    <row r="1040" spans="4:26" x14ac:dyDescent="0.45">
      <c r="D1040" s="96"/>
      <c r="E1040" s="96"/>
      <c r="F1040" s="96"/>
      <c r="G1040" s="97"/>
      <c r="H1040" s="96"/>
      <c r="I1040" s="96"/>
      <c r="J1040" s="96"/>
      <c r="K1040" s="96"/>
      <c r="L1040" s="98"/>
      <c r="M1040" s="131"/>
      <c r="N1040" s="131"/>
      <c r="O1040" s="97"/>
      <c r="P1040" s="96"/>
      <c r="Z1040" s="87"/>
    </row>
    <row r="1041" spans="4:26" x14ac:dyDescent="0.45">
      <c r="D1041" s="96"/>
      <c r="E1041" s="96"/>
      <c r="F1041" s="96"/>
      <c r="G1041" s="97"/>
      <c r="H1041" s="96"/>
      <c r="I1041" s="96"/>
      <c r="J1041" s="96"/>
      <c r="K1041" s="96"/>
      <c r="L1041" s="98"/>
      <c r="M1041" s="131"/>
      <c r="N1041" s="131"/>
      <c r="O1041" s="97"/>
      <c r="P1041" s="96"/>
      <c r="Z1041" s="87"/>
    </row>
    <row r="1042" spans="4:26" x14ac:dyDescent="0.45">
      <c r="D1042" s="96"/>
      <c r="E1042" s="96"/>
      <c r="F1042" s="96"/>
      <c r="G1042" s="97"/>
      <c r="H1042" s="96"/>
      <c r="I1042" s="96"/>
      <c r="J1042" s="96"/>
      <c r="K1042" s="96"/>
      <c r="L1042" s="98"/>
      <c r="M1042" s="131"/>
      <c r="N1042" s="131"/>
      <c r="O1042" s="97"/>
      <c r="P1042" s="96"/>
      <c r="Z1042" s="87"/>
    </row>
    <row r="1043" spans="4:26" x14ac:dyDescent="0.45">
      <c r="D1043" s="96"/>
      <c r="E1043" s="96"/>
      <c r="F1043" s="96"/>
      <c r="G1043" s="97"/>
      <c r="H1043" s="96"/>
      <c r="I1043" s="96"/>
      <c r="J1043" s="96"/>
      <c r="K1043" s="96"/>
      <c r="L1043" s="98"/>
      <c r="M1043" s="131"/>
      <c r="N1043" s="131"/>
      <c r="O1043" s="97"/>
      <c r="P1043" s="96"/>
      <c r="Z1043" s="87"/>
    </row>
    <row r="1044" spans="4:26" x14ac:dyDescent="0.45">
      <c r="D1044" s="96"/>
      <c r="E1044" s="96"/>
      <c r="F1044" s="96"/>
      <c r="G1044" s="97"/>
      <c r="H1044" s="96"/>
      <c r="I1044" s="96"/>
      <c r="J1044" s="96"/>
      <c r="K1044" s="96"/>
      <c r="L1044" s="98"/>
      <c r="M1044" s="131"/>
      <c r="N1044" s="131"/>
      <c r="O1044" s="97"/>
      <c r="P1044" s="96"/>
      <c r="Z1044" s="87"/>
    </row>
    <row r="1045" spans="4:26" x14ac:dyDescent="0.45">
      <c r="D1045" s="96"/>
      <c r="E1045" s="96"/>
      <c r="F1045" s="96"/>
      <c r="G1045" s="97"/>
      <c r="H1045" s="96"/>
      <c r="I1045" s="96"/>
      <c r="J1045" s="96"/>
      <c r="K1045" s="96"/>
      <c r="L1045" s="98"/>
      <c r="M1045" s="131"/>
      <c r="N1045" s="131"/>
      <c r="O1045" s="97"/>
      <c r="P1045" s="96"/>
      <c r="Z1045" s="87"/>
    </row>
    <row r="1046" spans="4:26" x14ac:dyDescent="0.45">
      <c r="D1046" s="96"/>
      <c r="E1046" s="96"/>
      <c r="F1046" s="96"/>
      <c r="G1046" s="97"/>
      <c r="H1046" s="96"/>
      <c r="I1046" s="96"/>
      <c r="J1046" s="96"/>
      <c r="K1046" s="96"/>
      <c r="L1046" s="98"/>
      <c r="M1046" s="131"/>
      <c r="N1046" s="131"/>
      <c r="O1046" s="97"/>
      <c r="P1046" s="96"/>
      <c r="Z1046" s="87"/>
    </row>
    <row r="1047" spans="4:26" x14ac:dyDescent="0.45">
      <c r="D1047" s="96"/>
      <c r="E1047" s="96"/>
      <c r="F1047" s="96"/>
      <c r="G1047" s="97"/>
      <c r="H1047" s="96"/>
      <c r="I1047" s="96"/>
      <c r="J1047" s="96"/>
      <c r="K1047" s="96"/>
      <c r="L1047" s="98"/>
      <c r="M1047" s="131"/>
      <c r="N1047" s="131"/>
      <c r="O1047" s="97"/>
      <c r="P1047" s="96"/>
      <c r="Z1047" s="87"/>
    </row>
    <row r="1048" spans="4:26" x14ac:dyDescent="0.45">
      <c r="D1048" s="96"/>
      <c r="E1048" s="96"/>
      <c r="F1048" s="96"/>
      <c r="G1048" s="97"/>
      <c r="H1048" s="96"/>
      <c r="I1048" s="96"/>
      <c r="J1048" s="96"/>
      <c r="K1048" s="96"/>
      <c r="L1048" s="98"/>
      <c r="M1048" s="131"/>
      <c r="N1048" s="131"/>
      <c r="O1048" s="97"/>
      <c r="P1048" s="96"/>
      <c r="Z1048" s="87"/>
    </row>
    <row r="1049" spans="4:26" x14ac:dyDescent="0.45">
      <c r="D1049" s="96"/>
      <c r="E1049" s="96"/>
      <c r="F1049" s="96"/>
      <c r="G1049" s="97"/>
      <c r="H1049" s="96"/>
      <c r="I1049" s="96"/>
      <c r="J1049" s="96"/>
      <c r="K1049" s="96"/>
      <c r="L1049" s="98"/>
      <c r="M1049" s="131"/>
      <c r="N1049" s="131"/>
      <c r="O1049" s="97"/>
      <c r="P1049" s="96"/>
      <c r="Z1049" s="87"/>
    </row>
    <row r="1050" spans="4:26" x14ac:dyDescent="0.45">
      <c r="D1050" s="96"/>
      <c r="E1050" s="96"/>
      <c r="F1050" s="96"/>
      <c r="G1050" s="97"/>
      <c r="H1050" s="96"/>
      <c r="I1050" s="96"/>
      <c r="J1050" s="96"/>
      <c r="K1050" s="96"/>
      <c r="L1050" s="98"/>
      <c r="M1050" s="131"/>
      <c r="N1050" s="131"/>
      <c r="O1050" s="97"/>
      <c r="P1050" s="96"/>
      <c r="Z1050" s="87"/>
    </row>
    <row r="1051" spans="4:26" x14ac:dyDescent="0.45">
      <c r="D1051" s="96"/>
      <c r="E1051" s="96"/>
      <c r="F1051" s="96"/>
      <c r="G1051" s="97"/>
      <c r="H1051" s="96"/>
      <c r="I1051" s="96"/>
      <c r="J1051" s="96"/>
      <c r="K1051" s="96"/>
      <c r="L1051" s="98"/>
      <c r="M1051" s="131"/>
      <c r="N1051" s="131"/>
      <c r="O1051" s="97"/>
      <c r="P1051" s="96"/>
      <c r="Z1051" s="87"/>
    </row>
    <row r="1052" spans="4:26" x14ac:dyDescent="0.45">
      <c r="D1052" s="96"/>
      <c r="E1052" s="96"/>
      <c r="F1052" s="96"/>
      <c r="G1052" s="97"/>
      <c r="H1052" s="96"/>
      <c r="I1052" s="96"/>
      <c r="J1052" s="96"/>
      <c r="K1052" s="96"/>
      <c r="L1052" s="98"/>
      <c r="M1052" s="131"/>
      <c r="N1052" s="131"/>
      <c r="O1052" s="97"/>
      <c r="P1052" s="96"/>
      <c r="Z1052" s="87"/>
    </row>
    <row r="1053" spans="4:26" x14ac:dyDescent="0.45">
      <c r="D1053" s="96"/>
      <c r="E1053" s="96"/>
      <c r="F1053" s="96"/>
      <c r="G1053" s="97"/>
      <c r="H1053" s="96"/>
      <c r="I1053" s="96"/>
      <c r="J1053" s="96"/>
      <c r="K1053" s="96"/>
      <c r="L1053" s="98"/>
      <c r="M1053" s="131"/>
      <c r="N1053" s="131"/>
      <c r="O1053" s="97"/>
      <c r="P1053" s="96"/>
      <c r="Z1053" s="87"/>
    </row>
    <row r="1054" spans="4:26" x14ac:dyDescent="0.45">
      <c r="D1054" s="96"/>
      <c r="E1054" s="96"/>
      <c r="F1054" s="96"/>
      <c r="G1054" s="97"/>
      <c r="H1054" s="96"/>
      <c r="I1054" s="96"/>
      <c r="J1054" s="96"/>
      <c r="K1054" s="96"/>
      <c r="L1054" s="98"/>
      <c r="M1054" s="131"/>
      <c r="N1054" s="131"/>
      <c r="O1054" s="97"/>
      <c r="P1054" s="96"/>
      <c r="Z1054" s="87"/>
    </row>
    <row r="1055" spans="4:26" x14ac:dyDescent="0.45">
      <c r="D1055" s="96"/>
      <c r="E1055" s="96"/>
      <c r="F1055" s="96"/>
      <c r="G1055" s="97"/>
      <c r="H1055" s="96"/>
      <c r="I1055" s="96"/>
      <c r="J1055" s="96"/>
      <c r="K1055" s="96"/>
      <c r="L1055" s="98"/>
      <c r="M1055" s="131"/>
      <c r="N1055" s="131"/>
      <c r="O1055" s="97"/>
      <c r="P1055" s="96"/>
      <c r="Z1055" s="87"/>
    </row>
    <row r="1056" spans="4:26" x14ac:dyDescent="0.45">
      <c r="D1056" s="96"/>
      <c r="E1056" s="96"/>
      <c r="F1056" s="96"/>
      <c r="G1056" s="97"/>
      <c r="H1056" s="96"/>
      <c r="I1056" s="96"/>
      <c r="J1056" s="96"/>
      <c r="K1056" s="96"/>
      <c r="L1056" s="98"/>
      <c r="M1056" s="131"/>
      <c r="N1056" s="131"/>
      <c r="O1056" s="97"/>
      <c r="P1056" s="96"/>
      <c r="Z1056" s="87"/>
    </row>
    <row r="1057" spans="4:26" x14ac:dyDescent="0.45">
      <c r="D1057" s="96"/>
      <c r="E1057" s="96"/>
      <c r="F1057" s="96"/>
      <c r="G1057" s="97"/>
      <c r="H1057" s="96"/>
      <c r="I1057" s="96"/>
      <c r="J1057" s="96"/>
      <c r="K1057" s="96"/>
      <c r="L1057" s="98"/>
      <c r="M1057" s="131"/>
      <c r="N1057" s="131"/>
      <c r="O1057" s="97"/>
      <c r="P1057" s="96"/>
      <c r="Z1057" s="87"/>
    </row>
    <row r="1058" spans="4:26" x14ac:dyDescent="0.45">
      <c r="D1058" s="96"/>
      <c r="E1058" s="96"/>
      <c r="F1058" s="96"/>
      <c r="G1058" s="97"/>
      <c r="H1058" s="96"/>
      <c r="I1058" s="96"/>
      <c r="J1058" s="96"/>
      <c r="K1058" s="96"/>
      <c r="L1058" s="98"/>
      <c r="M1058" s="131"/>
      <c r="N1058" s="131"/>
      <c r="O1058" s="97"/>
      <c r="P1058" s="96"/>
      <c r="Z1058" s="87"/>
    </row>
    <row r="1059" spans="4:26" x14ac:dyDescent="0.45">
      <c r="D1059" s="96"/>
      <c r="E1059" s="96"/>
      <c r="F1059" s="96"/>
      <c r="G1059" s="97"/>
      <c r="H1059" s="96"/>
      <c r="I1059" s="96"/>
      <c r="J1059" s="96"/>
      <c r="K1059" s="96"/>
      <c r="L1059" s="98"/>
      <c r="M1059" s="131"/>
      <c r="N1059" s="131"/>
      <c r="O1059" s="97"/>
      <c r="P1059" s="96"/>
      <c r="Z1059" s="87"/>
    </row>
    <row r="1060" spans="4:26" x14ac:dyDescent="0.45">
      <c r="D1060" s="96"/>
      <c r="E1060" s="96"/>
      <c r="F1060" s="96"/>
      <c r="G1060" s="97"/>
      <c r="H1060" s="96"/>
      <c r="I1060" s="96"/>
      <c r="J1060" s="96"/>
      <c r="K1060" s="96"/>
      <c r="L1060" s="98"/>
      <c r="M1060" s="131"/>
      <c r="N1060" s="131"/>
      <c r="O1060" s="97"/>
      <c r="P1060" s="96"/>
      <c r="Z1060" s="87"/>
    </row>
    <row r="1061" spans="4:26" x14ac:dyDescent="0.45">
      <c r="D1061" s="96"/>
      <c r="E1061" s="96"/>
      <c r="F1061" s="96"/>
      <c r="G1061" s="97"/>
      <c r="H1061" s="96"/>
      <c r="I1061" s="96"/>
      <c r="J1061" s="96"/>
      <c r="K1061" s="96"/>
      <c r="L1061" s="98"/>
      <c r="M1061" s="131"/>
      <c r="N1061" s="131"/>
      <c r="O1061" s="97"/>
      <c r="P1061" s="96"/>
      <c r="Z1061" s="87"/>
    </row>
    <row r="1062" spans="4:26" x14ac:dyDescent="0.45">
      <c r="D1062" s="96"/>
      <c r="E1062" s="96"/>
      <c r="F1062" s="96"/>
      <c r="G1062" s="97"/>
      <c r="H1062" s="96"/>
      <c r="I1062" s="96"/>
      <c r="J1062" s="96"/>
      <c r="K1062" s="96"/>
      <c r="L1062" s="98"/>
      <c r="M1062" s="131"/>
      <c r="N1062" s="131"/>
      <c r="O1062" s="97"/>
      <c r="P1062" s="96"/>
      <c r="Z1062" s="87"/>
    </row>
    <row r="1063" spans="4:26" x14ac:dyDescent="0.45">
      <c r="D1063" s="96"/>
      <c r="E1063" s="96"/>
      <c r="F1063" s="96"/>
      <c r="G1063" s="97"/>
      <c r="H1063" s="96"/>
      <c r="I1063" s="96"/>
      <c r="J1063" s="96"/>
      <c r="K1063" s="96"/>
      <c r="L1063" s="98"/>
      <c r="M1063" s="131"/>
      <c r="N1063" s="131"/>
      <c r="O1063" s="97"/>
      <c r="P1063" s="96"/>
      <c r="Z1063" s="87"/>
    </row>
    <row r="1064" spans="4:26" x14ac:dyDescent="0.45">
      <c r="D1064" s="96"/>
      <c r="E1064" s="96"/>
      <c r="F1064" s="96"/>
      <c r="G1064" s="97"/>
      <c r="H1064" s="96"/>
      <c r="I1064" s="96"/>
      <c r="J1064" s="96"/>
      <c r="K1064" s="96"/>
      <c r="L1064" s="98"/>
      <c r="M1064" s="131"/>
      <c r="N1064" s="131"/>
      <c r="O1064" s="97"/>
      <c r="P1064" s="96"/>
      <c r="Z1064" s="87"/>
    </row>
    <row r="1065" spans="4:26" x14ac:dyDescent="0.45">
      <c r="D1065" s="96"/>
      <c r="E1065" s="96"/>
      <c r="F1065" s="96"/>
      <c r="G1065" s="97"/>
      <c r="H1065" s="96"/>
      <c r="I1065" s="96"/>
      <c r="J1065" s="96"/>
      <c r="K1065" s="96"/>
      <c r="L1065" s="98"/>
      <c r="M1065" s="131"/>
      <c r="N1065" s="131"/>
      <c r="O1065" s="97"/>
      <c r="P1065" s="96"/>
      <c r="Z1065" s="87"/>
    </row>
    <row r="1066" spans="4:26" x14ac:dyDescent="0.45">
      <c r="D1066" s="96"/>
      <c r="E1066" s="96"/>
      <c r="F1066" s="96"/>
      <c r="G1066" s="97"/>
      <c r="H1066" s="96"/>
      <c r="I1066" s="96"/>
      <c r="J1066" s="96"/>
      <c r="K1066" s="96"/>
      <c r="L1066" s="98"/>
      <c r="M1066" s="131"/>
      <c r="N1066" s="131"/>
      <c r="O1066" s="97"/>
      <c r="P1066" s="96"/>
      <c r="Z1066" s="87"/>
    </row>
    <row r="1067" spans="4:26" x14ac:dyDescent="0.45">
      <c r="D1067" s="96"/>
      <c r="E1067" s="96"/>
      <c r="F1067" s="96"/>
      <c r="G1067" s="97"/>
      <c r="H1067" s="96"/>
      <c r="I1067" s="96"/>
      <c r="J1067" s="96"/>
      <c r="K1067" s="96"/>
      <c r="L1067" s="98"/>
      <c r="M1067" s="131"/>
      <c r="N1067" s="131"/>
      <c r="O1067" s="97"/>
      <c r="P1067" s="96"/>
      <c r="Z1067" s="87"/>
    </row>
    <row r="1068" spans="4:26" x14ac:dyDescent="0.45">
      <c r="D1068" s="96"/>
      <c r="E1068" s="96"/>
      <c r="F1068" s="96"/>
      <c r="G1068" s="97"/>
      <c r="H1068" s="96"/>
      <c r="I1068" s="96"/>
      <c r="J1068" s="96"/>
      <c r="K1068" s="96"/>
      <c r="L1068" s="98"/>
      <c r="M1068" s="131"/>
      <c r="N1068" s="131"/>
      <c r="O1068" s="97"/>
      <c r="P1068" s="96"/>
      <c r="Z1068" s="87"/>
    </row>
    <row r="1069" spans="4:26" x14ac:dyDescent="0.45">
      <c r="D1069" s="96"/>
      <c r="E1069" s="96"/>
      <c r="F1069" s="96"/>
      <c r="G1069" s="97"/>
      <c r="H1069" s="96"/>
      <c r="I1069" s="96"/>
      <c r="J1069" s="96"/>
      <c r="K1069" s="96"/>
      <c r="L1069" s="98"/>
      <c r="M1069" s="131"/>
      <c r="N1069" s="131"/>
      <c r="O1069" s="97"/>
      <c r="P1069" s="96"/>
      <c r="Z1069" s="87"/>
    </row>
    <row r="1070" spans="4:26" x14ac:dyDescent="0.45">
      <c r="D1070" s="96"/>
      <c r="E1070" s="96"/>
      <c r="F1070" s="96"/>
      <c r="G1070" s="97"/>
      <c r="H1070" s="96"/>
      <c r="I1070" s="96"/>
      <c r="J1070" s="96"/>
      <c r="K1070" s="96"/>
      <c r="L1070" s="98"/>
      <c r="M1070" s="131"/>
      <c r="N1070" s="131"/>
      <c r="O1070" s="97"/>
      <c r="P1070" s="96"/>
      <c r="Z1070" s="87"/>
    </row>
    <row r="1071" spans="4:26" x14ac:dyDescent="0.45">
      <c r="D1071" s="96"/>
      <c r="E1071" s="96"/>
      <c r="F1071" s="96"/>
      <c r="G1071" s="97"/>
      <c r="H1071" s="96"/>
      <c r="I1071" s="96"/>
      <c r="J1071" s="96"/>
      <c r="K1071" s="96"/>
      <c r="L1071" s="98"/>
      <c r="M1071" s="131"/>
      <c r="N1071" s="131"/>
      <c r="O1071" s="97"/>
      <c r="P1071" s="96"/>
      <c r="Z1071" s="87"/>
    </row>
    <row r="1072" spans="4:26" x14ac:dyDescent="0.45">
      <c r="D1072" s="96"/>
      <c r="E1072" s="96"/>
      <c r="F1072" s="96"/>
      <c r="G1072" s="97"/>
      <c r="H1072" s="96"/>
      <c r="I1072" s="96"/>
      <c r="J1072" s="96"/>
      <c r="K1072" s="96"/>
      <c r="L1072" s="98"/>
      <c r="M1072" s="131"/>
      <c r="N1072" s="131"/>
      <c r="O1072" s="97"/>
      <c r="P1072" s="96"/>
      <c r="Z1072" s="87"/>
    </row>
    <row r="1073" spans="4:26" x14ac:dyDescent="0.45">
      <c r="D1073" s="96"/>
      <c r="E1073" s="96"/>
      <c r="F1073" s="96"/>
      <c r="G1073" s="97"/>
      <c r="H1073" s="96"/>
      <c r="I1073" s="96"/>
      <c r="J1073" s="96"/>
      <c r="K1073" s="96"/>
      <c r="L1073" s="98"/>
      <c r="M1073" s="131"/>
      <c r="N1073" s="131"/>
      <c r="O1073" s="97"/>
      <c r="P1073" s="96"/>
      <c r="Z1073" s="87"/>
    </row>
    <row r="1074" spans="4:26" x14ac:dyDescent="0.45">
      <c r="D1074" s="96"/>
      <c r="E1074" s="96"/>
      <c r="F1074" s="96"/>
      <c r="G1074" s="97"/>
      <c r="H1074" s="96"/>
      <c r="I1074" s="96"/>
      <c r="J1074" s="96"/>
      <c r="K1074" s="96"/>
      <c r="L1074" s="98"/>
      <c r="M1074" s="131"/>
      <c r="N1074" s="131"/>
      <c r="O1074" s="97"/>
      <c r="P1074" s="96"/>
      <c r="Z1074" s="87"/>
    </row>
    <row r="1075" spans="4:26" x14ac:dyDescent="0.45">
      <c r="D1075" s="96"/>
      <c r="E1075" s="96"/>
      <c r="F1075" s="96"/>
      <c r="G1075" s="97"/>
      <c r="H1075" s="96"/>
      <c r="I1075" s="96"/>
      <c r="J1075" s="96"/>
      <c r="K1075" s="96"/>
      <c r="L1075" s="98"/>
      <c r="M1075" s="131"/>
      <c r="N1075" s="131"/>
      <c r="O1075" s="97"/>
      <c r="P1075" s="96"/>
      <c r="Z1075" s="87"/>
    </row>
    <row r="1076" spans="4:26" x14ac:dyDescent="0.45">
      <c r="D1076" s="96"/>
      <c r="E1076" s="96"/>
      <c r="F1076" s="96"/>
      <c r="G1076" s="97"/>
      <c r="H1076" s="96"/>
      <c r="I1076" s="96"/>
      <c r="J1076" s="96"/>
      <c r="K1076" s="96"/>
      <c r="L1076" s="98"/>
      <c r="M1076" s="131"/>
      <c r="N1076" s="131"/>
      <c r="O1076" s="97"/>
      <c r="P1076" s="96"/>
      <c r="Z1076" s="87"/>
    </row>
    <row r="1077" spans="4:26" x14ac:dyDescent="0.45">
      <c r="D1077" s="96"/>
      <c r="E1077" s="96"/>
      <c r="F1077" s="96"/>
      <c r="G1077" s="97"/>
      <c r="H1077" s="96"/>
      <c r="I1077" s="96"/>
      <c r="J1077" s="96"/>
      <c r="K1077" s="96"/>
      <c r="L1077" s="98"/>
      <c r="M1077" s="131"/>
      <c r="N1077" s="131"/>
      <c r="O1077" s="97"/>
      <c r="P1077" s="96"/>
      <c r="Z1077" s="87"/>
    </row>
    <row r="1078" spans="4:26" x14ac:dyDescent="0.45">
      <c r="D1078" s="96"/>
      <c r="E1078" s="96"/>
      <c r="F1078" s="96"/>
      <c r="G1078" s="97"/>
      <c r="H1078" s="96"/>
      <c r="I1078" s="96"/>
      <c r="J1078" s="96"/>
      <c r="K1078" s="96"/>
      <c r="L1078" s="98"/>
      <c r="M1078" s="131"/>
      <c r="N1078" s="131"/>
      <c r="O1078" s="97"/>
      <c r="P1078" s="96"/>
      <c r="Z1078" s="87"/>
    </row>
    <row r="1079" spans="4:26" x14ac:dyDescent="0.45">
      <c r="D1079" s="96"/>
      <c r="E1079" s="96"/>
      <c r="F1079" s="96"/>
      <c r="G1079" s="97"/>
      <c r="H1079" s="96"/>
      <c r="I1079" s="96"/>
      <c r="J1079" s="96"/>
      <c r="K1079" s="96"/>
      <c r="L1079" s="98"/>
      <c r="M1079" s="131"/>
      <c r="N1079" s="131"/>
      <c r="O1079" s="97"/>
      <c r="P1079" s="96"/>
      <c r="Z1079" s="87"/>
    </row>
    <row r="1080" spans="4:26" x14ac:dyDescent="0.45">
      <c r="D1080" s="96"/>
      <c r="E1080" s="96"/>
      <c r="F1080" s="96"/>
      <c r="G1080" s="97"/>
      <c r="H1080" s="96"/>
      <c r="I1080" s="96"/>
      <c r="J1080" s="96"/>
      <c r="K1080" s="96"/>
      <c r="L1080" s="98"/>
      <c r="M1080" s="131"/>
      <c r="N1080" s="131"/>
      <c r="O1080" s="97"/>
      <c r="P1080" s="96"/>
      <c r="Z1080" s="87"/>
    </row>
    <row r="1081" spans="4:26" x14ac:dyDescent="0.45">
      <c r="D1081" s="96"/>
      <c r="E1081" s="96"/>
      <c r="F1081" s="96"/>
      <c r="G1081" s="97"/>
      <c r="H1081" s="96"/>
      <c r="I1081" s="96"/>
      <c r="J1081" s="96"/>
      <c r="K1081" s="96"/>
      <c r="L1081" s="98"/>
      <c r="M1081" s="131"/>
      <c r="N1081" s="131"/>
      <c r="O1081" s="97"/>
      <c r="P1081" s="96"/>
      <c r="Z1081" s="87"/>
    </row>
    <row r="1082" spans="4:26" x14ac:dyDescent="0.45">
      <c r="D1082" s="96"/>
      <c r="E1082" s="96"/>
      <c r="F1082" s="96"/>
      <c r="G1082" s="97"/>
      <c r="H1082" s="96"/>
      <c r="I1082" s="96"/>
      <c r="J1082" s="96"/>
      <c r="K1082" s="96"/>
      <c r="L1082" s="98"/>
      <c r="M1082" s="131"/>
      <c r="N1082" s="131"/>
      <c r="O1082" s="97"/>
      <c r="P1082" s="96"/>
      <c r="Z1082" s="87"/>
    </row>
    <row r="1083" spans="4:26" x14ac:dyDescent="0.45">
      <c r="D1083" s="96"/>
      <c r="E1083" s="96"/>
      <c r="F1083" s="96"/>
      <c r="G1083" s="97"/>
      <c r="H1083" s="96"/>
      <c r="I1083" s="96"/>
      <c r="J1083" s="96"/>
      <c r="K1083" s="96"/>
      <c r="L1083" s="98"/>
      <c r="M1083" s="131"/>
      <c r="N1083" s="131"/>
      <c r="O1083" s="97"/>
      <c r="P1083" s="96"/>
      <c r="Z1083" s="87"/>
    </row>
    <row r="1084" spans="4:26" x14ac:dyDescent="0.45">
      <c r="D1084" s="96"/>
      <c r="E1084" s="96"/>
      <c r="F1084" s="96"/>
      <c r="G1084" s="97"/>
      <c r="H1084" s="96"/>
      <c r="I1084" s="96"/>
      <c r="J1084" s="96"/>
      <c r="K1084" s="96"/>
      <c r="L1084" s="98"/>
      <c r="M1084" s="131"/>
      <c r="N1084" s="131"/>
      <c r="O1084" s="97"/>
      <c r="P1084" s="96"/>
      <c r="Z1084" s="87"/>
    </row>
    <row r="1085" spans="4:26" x14ac:dyDescent="0.45">
      <c r="D1085" s="96"/>
      <c r="E1085" s="96"/>
      <c r="F1085" s="96"/>
      <c r="G1085" s="97"/>
      <c r="H1085" s="96"/>
      <c r="I1085" s="96"/>
      <c r="J1085" s="96"/>
      <c r="K1085" s="96"/>
      <c r="L1085" s="98"/>
      <c r="M1085" s="131"/>
      <c r="N1085" s="131"/>
      <c r="O1085" s="97"/>
      <c r="P1085" s="96"/>
      <c r="Z1085" s="87"/>
    </row>
    <row r="1086" spans="4:26" x14ac:dyDescent="0.45">
      <c r="D1086" s="96"/>
      <c r="E1086" s="96"/>
      <c r="F1086" s="96"/>
      <c r="G1086" s="97"/>
      <c r="H1086" s="96"/>
      <c r="I1086" s="96"/>
      <c r="J1086" s="96"/>
      <c r="K1086" s="96"/>
      <c r="L1086" s="98"/>
      <c r="M1086" s="131"/>
      <c r="N1086" s="131"/>
      <c r="O1086" s="97"/>
      <c r="P1086" s="96"/>
      <c r="Z1086" s="87"/>
    </row>
    <row r="1087" spans="4:26" x14ac:dyDescent="0.45">
      <c r="D1087" s="96"/>
      <c r="E1087" s="96"/>
      <c r="F1087" s="96"/>
      <c r="G1087" s="97"/>
      <c r="H1087" s="96"/>
      <c r="I1087" s="96"/>
      <c r="J1087" s="96"/>
      <c r="K1087" s="96"/>
      <c r="L1087" s="98"/>
      <c r="M1087" s="131"/>
      <c r="N1087" s="131"/>
      <c r="O1087" s="97"/>
      <c r="P1087" s="96"/>
      <c r="Z1087" s="87"/>
    </row>
    <row r="1088" spans="4:26" x14ac:dyDescent="0.45">
      <c r="D1088" s="96"/>
      <c r="E1088" s="96"/>
      <c r="F1088" s="96"/>
      <c r="G1088" s="97"/>
      <c r="H1088" s="96"/>
      <c r="I1088" s="96"/>
      <c r="J1088" s="96"/>
      <c r="K1088" s="96"/>
      <c r="L1088" s="98"/>
      <c r="M1088" s="131"/>
      <c r="N1088" s="131"/>
      <c r="O1088" s="97"/>
      <c r="P1088" s="96"/>
      <c r="Z1088" s="87"/>
    </row>
    <row r="1089" spans="4:26" x14ac:dyDescent="0.45">
      <c r="D1089" s="96"/>
      <c r="E1089" s="96"/>
      <c r="F1089" s="96"/>
      <c r="G1089" s="97"/>
      <c r="H1089" s="96"/>
      <c r="I1089" s="96"/>
      <c r="J1089" s="96"/>
      <c r="K1089" s="96"/>
      <c r="L1089" s="98"/>
      <c r="M1089" s="131"/>
      <c r="N1089" s="131"/>
      <c r="O1089" s="97"/>
      <c r="P1089" s="96"/>
      <c r="Z1089" s="87"/>
    </row>
    <row r="1090" spans="4:26" x14ac:dyDescent="0.45">
      <c r="D1090" s="96"/>
      <c r="E1090" s="96"/>
      <c r="F1090" s="96"/>
      <c r="G1090" s="97"/>
      <c r="H1090" s="96"/>
      <c r="I1090" s="96"/>
      <c r="J1090" s="96"/>
      <c r="K1090" s="96"/>
      <c r="L1090" s="98"/>
      <c r="M1090" s="131"/>
      <c r="N1090" s="131"/>
      <c r="O1090" s="97"/>
      <c r="P1090" s="96"/>
      <c r="Z1090" s="87"/>
    </row>
    <row r="1091" spans="4:26" x14ac:dyDescent="0.45">
      <c r="D1091" s="96"/>
      <c r="E1091" s="96"/>
      <c r="F1091" s="96"/>
      <c r="G1091" s="97"/>
      <c r="H1091" s="96"/>
      <c r="I1091" s="96"/>
      <c r="J1091" s="96"/>
      <c r="K1091" s="96"/>
      <c r="L1091" s="98"/>
      <c r="M1091" s="131"/>
      <c r="N1091" s="131"/>
      <c r="O1091" s="97"/>
      <c r="P1091" s="96"/>
      <c r="Z1091" s="87"/>
    </row>
    <row r="1092" spans="4:26" x14ac:dyDescent="0.45">
      <c r="D1092" s="96"/>
      <c r="E1092" s="96"/>
      <c r="F1092" s="96"/>
      <c r="G1092" s="97"/>
      <c r="H1092" s="96"/>
      <c r="I1092" s="96"/>
      <c r="J1092" s="96"/>
      <c r="K1092" s="96"/>
      <c r="L1092" s="98"/>
      <c r="M1092" s="131"/>
      <c r="N1092" s="131"/>
      <c r="O1092" s="97"/>
      <c r="P1092" s="96"/>
      <c r="Z1092" s="87"/>
    </row>
    <row r="1093" spans="4:26" x14ac:dyDescent="0.45">
      <c r="D1093" s="96"/>
      <c r="E1093" s="96"/>
      <c r="F1093" s="96"/>
      <c r="G1093" s="97"/>
      <c r="H1093" s="96"/>
      <c r="I1093" s="96"/>
      <c r="J1093" s="96"/>
      <c r="K1093" s="96"/>
      <c r="L1093" s="98"/>
      <c r="M1093" s="131"/>
      <c r="N1093" s="131"/>
      <c r="O1093" s="97"/>
      <c r="P1093" s="96"/>
      <c r="Z1093" s="87"/>
    </row>
    <row r="1094" spans="4:26" x14ac:dyDescent="0.45">
      <c r="D1094" s="96"/>
      <c r="E1094" s="96"/>
      <c r="F1094" s="96"/>
      <c r="G1094" s="97"/>
      <c r="H1094" s="96"/>
      <c r="I1094" s="96"/>
      <c r="J1094" s="96"/>
      <c r="K1094" s="96"/>
      <c r="L1094" s="98"/>
      <c r="M1094" s="131"/>
      <c r="N1094" s="131"/>
      <c r="O1094" s="97"/>
      <c r="P1094" s="96"/>
      <c r="Z1094" s="87"/>
    </row>
    <row r="1095" spans="4:26" x14ac:dyDescent="0.45">
      <c r="D1095" s="96"/>
      <c r="E1095" s="96"/>
      <c r="F1095" s="96"/>
      <c r="G1095" s="97"/>
      <c r="H1095" s="96"/>
      <c r="I1095" s="96"/>
      <c r="J1095" s="96"/>
      <c r="K1095" s="96"/>
      <c r="L1095" s="98"/>
      <c r="M1095" s="131"/>
      <c r="N1095" s="131"/>
      <c r="O1095" s="97"/>
      <c r="P1095" s="96"/>
      <c r="Z1095" s="87"/>
    </row>
    <row r="1096" spans="4:26" x14ac:dyDescent="0.45">
      <c r="D1096" s="96"/>
      <c r="E1096" s="96"/>
      <c r="F1096" s="96"/>
      <c r="G1096" s="97"/>
      <c r="H1096" s="96"/>
      <c r="I1096" s="96"/>
      <c r="J1096" s="96"/>
      <c r="K1096" s="96"/>
      <c r="L1096" s="98"/>
      <c r="M1096" s="131"/>
      <c r="N1096" s="131"/>
      <c r="O1096" s="97"/>
      <c r="P1096" s="96"/>
      <c r="Z1096" s="87"/>
    </row>
    <row r="1097" spans="4:26" x14ac:dyDescent="0.45">
      <c r="D1097" s="96"/>
      <c r="E1097" s="96"/>
      <c r="F1097" s="96"/>
      <c r="G1097" s="97"/>
      <c r="H1097" s="96"/>
      <c r="I1097" s="96"/>
      <c r="J1097" s="96"/>
      <c r="K1097" s="96"/>
      <c r="L1097" s="98"/>
      <c r="M1097" s="131"/>
      <c r="N1097" s="131"/>
      <c r="O1097" s="97"/>
      <c r="P1097" s="96"/>
      <c r="Z1097" s="87"/>
    </row>
    <row r="1098" spans="4:26" x14ac:dyDescent="0.45">
      <c r="D1098" s="96"/>
      <c r="E1098" s="96"/>
      <c r="F1098" s="96"/>
      <c r="G1098" s="97"/>
      <c r="H1098" s="96"/>
      <c r="I1098" s="96"/>
      <c r="J1098" s="96"/>
      <c r="K1098" s="96"/>
      <c r="L1098" s="98"/>
      <c r="M1098" s="131"/>
      <c r="N1098" s="131"/>
      <c r="O1098" s="97"/>
      <c r="P1098" s="96"/>
      <c r="Z1098" s="87"/>
    </row>
    <row r="1099" spans="4:26" x14ac:dyDescent="0.45">
      <c r="D1099" s="96"/>
      <c r="E1099" s="96"/>
      <c r="F1099" s="96"/>
      <c r="G1099" s="97"/>
      <c r="H1099" s="96"/>
      <c r="I1099" s="96"/>
      <c r="J1099" s="96"/>
      <c r="K1099" s="96"/>
      <c r="L1099" s="98"/>
      <c r="M1099" s="131"/>
      <c r="N1099" s="131"/>
      <c r="O1099" s="97"/>
      <c r="P1099" s="96"/>
      <c r="Z1099" s="87"/>
    </row>
    <row r="1100" spans="4:26" x14ac:dyDescent="0.45">
      <c r="D1100" s="96"/>
      <c r="E1100" s="96"/>
      <c r="F1100" s="96"/>
      <c r="G1100" s="97"/>
      <c r="H1100" s="96"/>
      <c r="I1100" s="96"/>
      <c r="J1100" s="96"/>
      <c r="K1100" s="96"/>
      <c r="L1100" s="98"/>
      <c r="M1100" s="131"/>
      <c r="N1100" s="131"/>
      <c r="O1100" s="97"/>
      <c r="P1100" s="96"/>
      <c r="Z1100" s="87"/>
    </row>
    <row r="1101" spans="4:26" x14ac:dyDescent="0.45">
      <c r="D1101" s="96"/>
      <c r="E1101" s="96"/>
      <c r="F1101" s="96"/>
      <c r="G1101" s="97"/>
      <c r="H1101" s="96"/>
      <c r="I1101" s="96"/>
      <c r="J1101" s="96"/>
      <c r="K1101" s="96"/>
      <c r="L1101" s="98"/>
      <c r="M1101" s="131"/>
      <c r="N1101" s="131"/>
      <c r="O1101" s="97"/>
      <c r="P1101" s="96"/>
      <c r="Z1101" s="87"/>
    </row>
    <row r="1102" spans="4:26" x14ac:dyDescent="0.45">
      <c r="D1102" s="96"/>
      <c r="E1102" s="96"/>
      <c r="F1102" s="96"/>
      <c r="G1102" s="97"/>
      <c r="H1102" s="96"/>
      <c r="I1102" s="96"/>
      <c r="J1102" s="96"/>
      <c r="K1102" s="96"/>
      <c r="L1102" s="98"/>
      <c r="M1102" s="131"/>
      <c r="N1102" s="131"/>
      <c r="O1102" s="97"/>
      <c r="P1102" s="96"/>
      <c r="Z1102" s="87"/>
    </row>
    <row r="1103" spans="4:26" x14ac:dyDescent="0.45">
      <c r="D1103" s="96"/>
      <c r="E1103" s="96"/>
      <c r="F1103" s="96"/>
      <c r="G1103" s="97"/>
      <c r="H1103" s="96"/>
      <c r="I1103" s="96"/>
      <c r="J1103" s="96"/>
      <c r="K1103" s="96"/>
      <c r="L1103" s="98"/>
      <c r="M1103" s="131"/>
      <c r="N1103" s="131"/>
      <c r="O1103" s="97"/>
      <c r="P1103" s="96"/>
      <c r="Z1103" s="87"/>
    </row>
    <row r="1104" spans="4:26" x14ac:dyDescent="0.45">
      <c r="D1104" s="96"/>
      <c r="E1104" s="96"/>
      <c r="F1104" s="96"/>
      <c r="G1104" s="97"/>
      <c r="H1104" s="96"/>
      <c r="I1104" s="96"/>
      <c r="J1104" s="96"/>
      <c r="K1104" s="96"/>
      <c r="L1104" s="98"/>
      <c r="M1104" s="131"/>
      <c r="N1104" s="131"/>
      <c r="O1104" s="97"/>
      <c r="P1104" s="96"/>
      <c r="Z1104" s="87"/>
    </row>
    <row r="1105" spans="4:26" x14ac:dyDescent="0.45">
      <c r="D1105" s="96"/>
      <c r="E1105" s="96"/>
      <c r="F1105" s="96"/>
      <c r="G1105" s="97"/>
      <c r="H1105" s="96"/>
      <c r="I1105" s="96"/>
      <c r="J1105" s="96"/>
      <c r="K1105" s="96"/>
      <c r="L1105" s="98"/>
      <c r="M1105" s="131"/>
      <c r="N1105" s="131"/>
      <c r="O1105" s="97"/>
      <c r="P1105" s="96"/>
      <c r="Z1105" s="87"/>
    </row>
    <row r="1106" spans="4:26" x14ac:dyDescent="0.45">
      <c r="D1106" s="96"/>
      <c r="E1106" s="96"/>
      <c r="F1106" s="96"/>
      <c r="G1106" s="97"/>
      <c r="H1106" s="96"/>
      <c r="I1106" s="96"/>
      <c r="J1106" s="96"/>
      <c r="K1106" s="96"/>
      <c r="L1106" s="98"/>
      <c r="M1106" s="131"/>
      <c r="N1106" s="131"/>
      <c r="O1106" s="97"/>
      <c r="P1106" s="96"/>
      <c r="Z1106" s="87"/>
    </row>
    <row r="1107" spans="4:26" x14ac:dyDescent="0.45">
      <c r="D1107" s="96"/>
      <c r="E1107" s="96"/>
      <c r="F1107" s="96"/>
      <c r="G1107" s="97"/>
      <c r="H1107" s="96"/>
      <c r="I1107" s="96"/>
      <c r="J1107" s="96"/>
      <c r="K1107" s="96"/>
      <c r="L1107" s="98"/>
      <c r="M1107" s="131"/>
      <c r="N1107" s="131"/>
      <c r="O1107" s="97"/>
      <c r="P1107" s="96"/>
      <c r="Z1107" s="87"/>
    </row>
    <row r="1108" spans="4:26" x14ac:dyDescent="0.45">
      <c r="D1108" s="96"/>
      <c r="E1108" s="96"/>
      <c r="F1108" s="96"/>
      <c r="G1108" s="97"/>
      <c r="H1108" s="96"/>
      <c r="I1108" s="96"/>
      <c r="J1108" s="96"/>
      <c r="K1108" s="96"/>
      <c r="L1108" s="98"/>
      <c r="M1108" s="131"/>
      <c r="N1108" s="131"/>
      <c r="O1108" s="97"/>
      <c r="P1108" s="96"/>
      <c r="Z1108" s="87"/>
    </row>
    <row r="1109" spans="4:26" x14ac:dyDescent="0.45">
      <c r="D1109" s="96"/>
      <c r="E1109" s="96"/>
      <c r="F1109" s="96"/>
      <c r="G1109" s="97"/>
      <c r="H1109" s="96"/>
      <c r="I1109" s="96"/>
      <c r="J1109" s="96"/>
      <c r="K1109" s="96"/>
      <c r="L1109" s="98"/>
      <c r="M1109" s="131"/>
      <c r="N1109" s="131"/>
      <c r="O1109" s="97"/>
      <c r="P1109" s="96"/>
      <c r="Z1109" s="87"/>
    </row>
    <row r="1110" spans="4:26" x14ac:dyDescent="0.45">
      <c r="D1110" s="96"/>
      <c r="E1110" s="96"/>
      <c r="F1110" s="96"/>
      <c r="G1110" s="97"/>
      <c r="H1110" s="96"/>
      <c r="I1110" s="96"/>
      <c r="J1110" s="96"/>
      <c r="K1110" s="96"/>
      <c r="L1110" s="98"/>
      <c r="M1110" s="131"/>
      <c r="N1110" s="131"/>
      <c r="O1110" s="97"/>
      <c r="P1110" s="96"/>
      <c r="Z1110" s="87"/>
    </row>
    <row r="1111" spans="4:26" x14ac:dyDescent="0.45">
      <c r="D1111" s="96"/>
      <c r="E1111" s="96"/>
      <c r="F1111" s="96"/>
      <c r="G1111" s="97"/>
      <c r="H1111" s="96"/>
      <c r="I1111" s="96"/>
      <c r="J1111" s="96"/>
      <c r="K1111" s="96"/>
      <c r="L1111" s="98"/>
      <c r="M1111" s="131"/>
      <c r="N1111" s="131"/>
      <c r="O1111" s="97"/>
      <c r="P1111" s="96"/>
      <c r="Z1111" s="87"/>
    </row>
    <row r="1112" spans="4:26" x14ac:dyDescent="0.45">
      <c r="D1112" s="96"/>
      <c r="E1112" s="96"/>
      <c r="F1112" s="96"/>
      <c r="G1112" s="97"/>
      <c r="H1112" s="96"/>
      <c r="I1112" s="96"/>
      <c r="J1112" s="96"/>
      <c r="K1112" s="96"/>
      <c r="L1112" s="98"/>
      <c r="M1112" s="131"/>
      <c r="N1112" s="131"/>
      <c r="O1112" s="97"/>
      <c r="P1112" s="96"/>
      <c r="Z1112" s="87"/>
    </row>
    <row r="1113" spans="4:26" x14ac:dyDescent="0.45">
      <c r="D1113" s="96"/>
      <c r="E1113" s="96"/>
      <c r="F1113" s="96"/>
      <c r="G1113" s="97"/>
      <c r="H1113" s="96"/>
      <c r="I1113" s="96"/>
      <c r="J1113" s="96"/>
      <c r="K1113" s="96"/>
      <c r="L1113" s="98"/>
      <c r="M1113" s="131"/>
      <c r="N1113" s="131"/>
      <c r="O1113" s="97"/>
      <c r="P1113" s="96"/>
      <c r="Z1113" s="87"/>
    </row>
    <row r="1114" spans="4:26" x14ac:dyDescent="0.45">
      <c r="D1114" s="96"/>
      <c r="E1114" s="96"/>
      <c r="F1114" s="96"/>
      <c r="G1114" s="97"/>
      <c r="H1114" s="96"/>
      <c r="I1114" s="96"/>
      <c r="J1114" s="96"/>
      <c r="K1114" s="96"/>
      <c r="L1114" s="98"/>
      <c r="M1114" s="131"/>
      <c r="N1114" s="131"/>
      <c r="O1114" s="97"/>
      <c r="P1114" s="96"/>
      <c r="Z1114" s="87"/>
    </row>
    <row r="1115" spans="4:26" x14ac:dyDescent="0.45">
      <c r="D1115" s="96"/>
      <c r="E1115" s="96"/>
      <c r="F1115" s="96"/>
      <c r="G1115" s="97"/>
      <c r="H1115" s="96"/>
      <c r="I1115" s="96"/>
      <c r="J1115" s="96"/>
      <c r="K1115" s="96"/>
      <c r="L1115" s="98"/>
      <c r="M1115" s="131"/>
      <c r="N1115" s="131"/>
      <c r="O1115" s="97"/>
      <c r="P1115" s="96"/>
      <c r="Z1115" s="87"/>
    </row>
    <row r="1116" spans="4:26" x14ac:dyDescent="0.45">
      <c r="D1116" s="96"/>
      <c r="E1116" s="96"/>
      <c r="F1116" s="96"/>
      <c r="G1116" s="97"/>
      <c r="H1116" s="96"/>
      <c r="I1116" s="96"/>
      <c r="J1116" s="96"/>
      <c r="K1116" s="96"/>
      <c r="L1116" s="98"/>
      <c r="M1116" s="131"/>
      <c r="N1116" s="131"/>
      <c r="O1116" s="97"/>
      <c r="P1116" s="96"/>
      <c r="Z1116" s="87"/>
    </row>
    <row r="1117" spans="4:26" x14ac:dyDescent="0.45">
      <c r="D1117" s="96"/>
      <c r="E1117" s="96"/>
      <c r="F1117" s="96"/>
      <c r="G1117" s="97"/>
      <c r="H1117" s="96"/>
      <c r="I1117" s="96"/>
      <c r="J1117" s="96"/>
      <c r="K1117" s="96"/>
      <c r="L1117" s="98"/>
      <c r="M1117" s="131"/>
      <c r="N1117" s="131"/>
      <c r="O1117" s="97"/>
      <c r="P1117" s="96"/>
      <c r="Z1117" s="87"/>
    </row>
    <row r="1118" spans="4:26" x14ac:dyDescent="0.45">
      <c r="D1118" s="96"/>
      <c r="E1118" s="96"/>
      <c r="F1118" s="96"/>
      <c r="G1118" s="97"/>
      <c r="H1118" s="96"/>
      <c r="I1118" s="96"/>
      <c r="J1118" s="96"/>
      <c r="K1118" s="96"/>
      <c r="L1118" s="98"/>
      <c r="M1118" s="131"/>
      <c r="N1118" s="131"/>
      <c r="O1118" s="97"/>
      <c r="P1118" s="96"/>
      <c r="Z1118" s="87"/>
    </row>
    <row r="1119" spans="4:26" x14ac:dyDescent="0.45">
      <c r="D1119" s="96"/>
      <c r="E1119" s="96"/>
      <c r="F1119" s="96"/>
      <c r="G1119" s="97"/>
      <c r="H1119" s="96"/>
      <c r="I1119" s="96"/>
      <c r="J1119" s="96"/>
      <c r="K1119" s="96"/>
      <c r="L1119" s="98"/>
      <c r="M1119" s="131"/>
      <c r="N1119" s="131"/>
      <c r="O1119" s="97"/>
      <c r="P1119" s="96"/>
      <c r="Z1119" s="87"/>
    </row>
    <row r="1120" spans="4:26" x14ac:dyDescent="0.45">
      <c r="D1120" s="96"/>
      <c r="E1120" s="96"/>
      <c r="F1120" s="96"/>
      <c r="G1120" s="97"/>
      <c r="H1120" s="96"/>
      <c r="I1120" s="96"/>
      <c r="J1120" s="96"/>
      <c r="K1120" s="96"/>
      <c r="L1120" s="98"/>
      <c r="M1120" s="131"/>
      <c r="N1120" s="131"/>
      <c r="O1120" s="97"/>
      <c r="P1120" s="96"/>
      <c r="Z1120" s="87"/>
    </row>
    <row r="1121" spans="4:26" x14ac:dyDescent="0.45">
      <c r="D1121" s="96"/>
      <c r="E1121" s="96"/>
      <c r="F1121" s="96"/>
      <c r="G1121" s="97"/>
      <c r="H1121" s="96"/>
      <c r="I1121" s="96"/>
      <c r="J1121" s="96"/>
      <c r="K1121" s="96"/>
      <c r="L1121" s="98"/>
      <c r="M1121" s="131"/>
      <c r="N1121" s="131"/>
      <c r="O1121" s="97"/>
      <c r="P1121" s="96"/>
      <c r="Z1121" s="87"/>
    </row>
    <row r="1122" spans="4:26" x14ac:dyDescent="0.45">
      <c r="D1122" s="96"/>
      <c r="E1122" s="96"/>
      <c r="F1122" s="96"/>
      <c r="G1122" s="97"/>
      <c r="H1122" s="96"/>
      <c r="I1122" s="96"/>
      <c r="J1122" s="96"/>
      <c r="K1122" s="96"/>
      <c r="L1122" s="98"/>
      <c r="M1122" s="131"/>
      <c r="N1122" s="131"/>
      <c r="O1122" s="97"/>
      <c r="P1122" s="96"/>
      <c r="Z1122" s="87"/>
    </row>
    <row r="1123" spans="4:26" x14ac:dyDescent="0.45">
      <c r="D1123" s="96"/>
      <c r="E1123" s="96"/>
      <c r="F1123" s="96"/>
      <c r="G1123" s="97"/>
      <c r="H1123" s="96"/>
      <c r="I1123" s="96"/>
      <c r="J1123" s="96"/>
      <c r="K1123" s="96"/>
      <c r="L1123" s="98"/>
      <c r="M1123" s="131"/>
      <c r="N1123" s="131"/>
      <c r="O1123" s="97"/>
      <c r="P1123" s="96"/>
      <c r="Z1123" s="87"/>
    </row>
    <row r="1124" spans="4:26" x14ac:dyDescent="0.45">
      <c r="D1124" s="96"/>
      <c r="E1124" s="96"/>
      <c r="F1124" s="96"/>
      <c r="G1124" s="97"/>
      <c r="H1124" s="96"/>
      <c r="I1124" s="96"/>
      <c r="J1124" s="96"/>
      <c r="K1124" s="96"/>
      <c r="L1124" s="98"/>
      <c r="M1124" s="131"/>
      <c r="N1124" s="131"/>
      <c r="O1124" s="97"/>
      <c r="P1124" s="96"/>
      <c r="Z1124" s="87"/>
    </row>
    <row r="1125" spans="4:26" x14ac:dyDescent="0.45">
      <c r="D1125" s="96"/>
      <c r="E1125" s="96"/>
      <c r="F1125" s="96"/>
      <c r="G1125" s="97"/>
      <c r="H1125" s="96"/>
      <c r="I1125" s="96"/>
      <c r="J1125" s="96"/>
      <c r="K1125" s="96"/>
      <c r="L1125" s="98"/>
      <c r="M1125" s="131"/>
      <c r="N1125" s="131"/>
      <c r="O1125" s="97"/>
      <c r="P1125" s="96"/>
      <c r="Z1125" s="87"/>
    </row>
    <row r="1126" spans="4:26" x14ac:dyDescent="0.45">
      <c r="D1126" s="96"/>
      <c r="E1126" s="96"/>
      <c r="F1126" s="96"/>
      <c r="G1126" s="97"/>
      <c r="H1126" s="96"/>
      <c r="I1126" s="96"/>
      <c r="J1126" s="96"/>
      <c r="K1126" s="96"/>
      <c r="L1126" s="98"/>
      <c r="M1126" s="131"/>
      <c r="N1126" s="131"/>
      <c r="O1126" s="97"/>
      <c r="P1126" s="96"/>
      <c r="Z1126" s="87"/>
    </row>
    <row r="1127" spans="4:26" x14ac:dyDescent="0.45">
      <c r="D1127" s="96"/>
      <c r="E1127" s="96"/>
      <c r="F1127" s="96"/>
      <c r="G1127" s="97"/>
      <c r="H1127" s="96"/>
      <c r="I1127" s="96"/>
      <c r="J1127" s="96"/>
      <c r="K1127" s="96"/>
      <c r="L1127" s="98"/>
      <c r="M1127" s="131"/>
      <c r="N1127" s="131"/>
      <c r="O1127" s="97"/>
      <c r="P1127" s="96"/>
      <c r="Z1127" s="87"/>
    </row>
    <row r="1128" spans="4:26" x14ac:dyDescent="0.45">
      <c r="D1128" s="96"/>
      <c r="E1128" s="96"/>
      <c r="F1128" s="96"/>
      <c r="G1128" s="97"/>
      <c r="H1128" s="96"/>
      <c r="I1128" s="96"/>
      <c r="J1128" s="96"/>
      <c r="K1128" s="96"/>
      <c r="L1128" s="98"/>
      <c r="M1128" s="131"/>
      <c r="N1128" s="131"/>
      <c r="O1128" s="97"/>
      <c r="P1128" s="96"/>
      <c r="Z1128" s="87"/>
    </row>
    <row r="1129" spans="4:26" x14ac:dyDescent="0.45">
      <c r="D1129" s="96"/>
      <c r="E1129" s="96"/>
      <c r="F1129" s="96"/>
      <c r="G1129" s="97"/>
      <c r="H1129" s="96"/>
      <c r="I1129" s="96"/>
      <c r="J1129" s="96"/>
      <c r="K1129" s="96"/>
      <c r="L1129" s="98"/>
      <c r="M1129" s="131"/>
      <c r="N1129" s="131"/>
      <c r="O1129" s="97"/>
      <c r="P1129" s="96"/>
      <c r="Z1129" s="87"/>
    </row>
    <row r="1130" spans="4:26" x14ac:dyDescent="0.45">
      <c r="D1130" s="96"/>
      <c r="E1130" s="96"/>
      <c r="F1130" s="96"/>
      <c r="G1130" s="97"/>
      <c r="H1130" s="96"/>
      <c r="I1130" s="96"/>
      <c r="J1130" s="96"/>
      <c r="K1130" s="96"/>
      <c r="L1130" s="98"/>
      <c r="M1130" s="131"/>
      <c r="N1130" s="131"/>
      <c r="O1130" s="97"/>
      <c r="P1130" s="96"/>
      <c r="Z1130" s="87"/>
    </row>
    <row r="1131" spans="4:26" x14ac:dyDescent="0.45">
      <c r="D1131" s="96"/>
      <c r="E1131" s="96"/>
      <c r="F1131" s="96"/>
      <c r="G1131" s="97"/>
      <c r="H1131" s="96"/>
      <c r="I1131" s="96"/>
      <c r="J1131" s="96"/>
      <c r="K1131" s="96"/>
      <c r="L1131" s="98"/>
      <c r="M1131" s="131"/>
      <c r="N1131" s="131"/>
      <c r="O1131" s="97"/>
      <c r="P1131" s="96"/>
      <c r="Z1131" s="87"/>
    </row>
    <row r="1132" spans="4:26" x14ac:dyDescent="0.45">
      <c r="D1132" s="96"/>
      <c r="E1132" s="96"/>
      <c r="F1132" s="96"/>
      <c r="G1132" s="97"/>
      <c r="H1132" s="96"/>
      <c r="I1132" s="96"/>
      <c r="J1132" s="96"/>
      <c r="K1132" s="96"/>
      <c r="L1132" s="98"/>
      <c r="M1132" s="131"/>
      <c r="N1132" s="131"/>
      <c r="O1132" s="97"/>
      <c r="P1132" s="96"/>
      <c r="Z1132" s="87"/>
    </row>
    <row r="1133" spans="4:26" x14ac:dyDescent="0.45">
      <c r="D1133" s="96"/>
      <c r="E1133" s="96"/>
      <c r="F1133" s="96"/>
      <c r="G1133" s="97"/>
      <c r="H1133" s="96"/>
      <c r="I1133" s="96"/>
      <c r="J1133" s="96"/>
      <c r="K1133" s="96"/>
      <c r="L1133" s="98"/>
      <c r="M1133" s="131"/>
      <c r="N1133" s="131"/>
      <c r="O1133" s="97"/>
      <c r="P1133" s="96"/>
      <c r="Z1133" s="87"/>
    </row>
    <row r="1134" spans="4:26" x14ac:dyDescent="0.45">
      <c r="D1134" s="96"/>
      <c r="E1134" s="96"/>
      <c r="F1134" s="96"/>
      <c r="G1134" s="97"/>
      <c r="H1134" s="96"/>
      <c r="I1134" s="96"/>
      <c r="J1134" s="96"/>
      <c r="K1134" s="96"/>
      <c r="L1134" s="98"/>
      <c r="M1134" s="131"/>
      <c r="N1134" s="131"/>
      <c r="O1134" s="97"/>
      <c r="P1134" s="96"/>
      <c r="Z1134" s="87"/>
    </row>
    <row r="1135" spans="4:26" x14ac:dyDescent="0.45">
      <c r="D1135" s="96"/>
      <c r="E1135" s="96"/>
      <c r="F1135" s="96"/>
      <c r="G1135" s="97"/>
      <c r="H1135" s="96"/>
      <c r="I1135" s="96"/>
      <c r="J1135" s="96"/>
      <c r="K1135" s="96"/>
      <c r="L1135" s="98"/>
      <c r="M1135" s="131"/>
      <c r="N1135" s="131"/>
      <c r="O1135" s="97"/>
      <c r="P1135" s="96"/>
      <c r="Z1135" s="87"/>
    </row>
    <row r="1136" spans="4:26" x14ac:dyDescent="0.45">
      <c r="D1136" s="96"/>
      <c r="E1136" s="96"/>
      <c r="F1136" s="96"/>
      <c r="G1136" s="97"/>
      <c r="H1136" s="96"/>
      <c r="I1136" s="96"/>
      <c r="J1136" s="96"/>
      <c r="K1136" s="96"/>
      <c r="L1136" s="98"/>
      <c r="M1136" s="131"/>
      <c r="N1136" s="131"/>
      <c r="O1136" s="97"/>
      <c r="P1136" s="96"/>
      <c r="Z1136" s="87"/>
    </row>
    <row r="1137" spans="4:26" x14ac:dyDescent="0.45">
      <c r="D1137" s="96"/>
      <c r="E1137" s="96"/>
      <c r="F1137" s="96"/>
      <c r="G1137" s="97"/>
      <c r="H1137" s="96"/>
      <c r="I1137" s="96"/>
      <c r="J1137" s="96"/>
      <c r="K1137" s="96"/>
      <c r="L1137" s="98"/>
      <c r="M1137" s="131"/>
      <c r="N1137" s="131"/>
      <c r="O1137" s="97"/>
      <c r="P1137" s="96"/>
      <c r="Z1137" s="87"/>
    </row>
    <row r="1138" spans="4:26" x14ac:dyDescent="0.45">
      <c r="D1138" s="96"/>
      <c r="E1138" s="96"/>
      <c r="F1138" s="96"/>
      <c r="G1138" s="97"/>
      <c r="H1138" s="96"/>
      <c r="I1138" s="96"/>
      <c r="J1138" s="96"/>
      <c r="K1138" s="96"/>
      <c r="L1138" s="98"/>
      <c r="M1138" s="131"/>
      <c r="N1138" s="131"/>
      <c r="O1138" s="97"/>
      <c r="P1138" s="96"/>
      <c r="Z1138" s="87"/>
    </row>
    <row r="1139" spans="4:26" x14ac:dyDescent="0.45">
      <c r="D1139" s="96"/>
      <c r="E1139" s="96"/>
      <c r="F1139" s="96"/>
      <c r="G1139" s="97"/>
      <c r="H1139" s="96"/>
      <c r="I1139" s="96"/>
      <c r="J1139" s="96"/>
      <c r="K1139" s="96"/>
      <c r="L1139" s="98"/>
      <c r="M1139" s="131"/>
      <c r="N1139" s="131"/>
      <c r="O1139" s="97"/>
      <c r="P1139" s="96"/>
      <c r="Z1139" s="87"/>
    </row>
    <row r="1140" spans="4:26" x14ac:dyDescent="0.45">
      <c r="D1140" s="96"/>
      <c r="E1140" s="96"/>
      <c r="F1140" s="96"/>
      <c r="G1140" s="97"/>
      <c r="H1140" s="96"/>
      <c r="I1140" s="96"/>
      <c r="J1140" s="96"/>
      <c r="K1140" s="96"/>
      <c r="L1140" s="98"/>
      <c r="M1140" s="131"/>
      <c r="N1140" s="131"/>
      <c r="O1140" s="97"/>
      <c r="P1140" s="96"/>
      <c r="Z1140" s="87"/>
    </row>
    <row r="1141" spans="4:26" x14ac:dyDescent="0.45">
      <c r="D1141" s="96"/>
      <c r="E1141" s="96"/>
      <c r="F1141" s="96"/>
      <c r="G1141" s="97"/>
      <c r="H1141" s="96"/>
      <c r="I1141" s="96"/>
      <c r="J1141" s="96"/>
      <c r="K1141" s="96"/>
      <c r="L1141" s="98"/>
      <c r="M1141" s="131"/>
      <c r="N1141" s="131"/>
      <c r="O1141" s="97"/>
      <c r="P1141" s="96"/>
      <c r="Z1141" s="87"/>
    </row>
    <row r="1142" spans="4:26" x14ac:dyDescent="0.45">
      <c r="D1142" s="96"/>
      <c r="E1142" s="96"/>
      <c r="F1142" s="96"/>
      <c r="G1142" s="97"/>
      <c r="H1142" s="96"/>
      <c r="I1142" s="96"/>
      <c r="J1142" s="96"/>
      <c r="K1142" s="96"/>
      <c r="L1142" s="98"/>
      <c r="M1142" s="131"/>
      <c r="N1142" s="131"/>
      <c r="O1142" s="97"/>
      <c r="P1142" s="96"/>
      <c r="Z1142" s="87"/>
    </row>
    <row r="1143" spans="4:26" x14ac:dyDescent="0.45">
      <c r="D1143" s="96"/>
      <c r="E1143" s="96"/>
      <c r="F1143" s="96"/>
      <c r="G1143" s="97"/>
      <c r="H1143" s="96"/>
      <c r="I1143" s="96"/>
      <c r="J1143" s="96"/>
      <c r="K1143" s="96"/>
      <c r="L1143" s="98"/>
      <c r="M1143" s="131"/>
      <c r="N1143" s="131"/>
      <c r="O1143" s="97"/>
      <c r="P1143" s="96"/>
      <c r="Z1143" s="87"/>
    </row>
    <row r="1144" spans="4:26" x14ac:dyDescent="0.45">
      <c r="D1144" s="96"/>
      <c r="E1144" s="96"/>
      <c r="F1144" s="96"/>
      <c r="G1144" s="97"/>
      <c r="H1144" s="96"/>
      <c r="I1144" s="96"/>
      <c r="J1144" s="96"/>
      <c r="K1144" s="96"/>
      <c r="L1144" s="98"/>
      <c r="M1144" s="131"/>
      <c r="N1144" s="131"/>
      <c r="O1144" s="97"/>
      <c r="P1144" s="96"/>
      <c r="Z1144" s="87"/>
    </row>
    <row r="1145" spans="4:26" x14ac:dyDescent="0.45">
      <c r="D1145" s="96"/>
      <c r="E1145" s="96"/>
      <c r="F1145" s="96"/>
      <c r="G1145" s="97"/>
      <c r="H1145" s="96"/>
      <c r="I1145" s="96"/>
      <c r="J1145" s="96"/>
      <c r="K1145" s="96"/>
      <c r="L1145" s="98"/>
      <c r="M1145" s="131"/>
      <c r="N1145" s="131"/>
      <c r="O1145" s="97"/>
      <c r="P1145" s="96"/>
      <c r="Z1145" s="87"/>
    </row>
    <row r="1146" spans="4:26" x14ac:dyDescent="0.45">
      <c r="D1146" s="96"/>
      <c r="E1146" s="96"/>
      <c r="F1146" s="96"/>
      <c r="G1146" s="97"/>
      <c r="H1146" s="96"/>
      <c r="I1146" s="96"/>
      <c r="J1146" s="96"/>
      <c r="K1146" s="96"/>
      <c r="L1146" s="98"/>
      <c r="M1146" s="131"/>
      <c r="N1146" s="131"/>
      <c r="O1146" s="97"/>
      <c r="P1146" s="96"/>
      <c r="Z1146" s="87"/>
    </row>
    <row r="1147" spans="4:26" x14ac:dyDescent="0.45">
      <c r="D1147" s="96"/>
      <c r="E1147" s="96"/>
      <c r="F1147" s="96"/>
      <c r="G1147" s="97"/>
      <c r="H1147" s="96"/>
      <c r="I1147" s="96"/>
      <c r="J1147" s="96"/>
      <c r="K1147" s="96"/>
      <c r="L1147" s="98"/>
      <c r="M1147" s="131"/>
      <c r="N1147" s="131"/>
      <c r="O1147" s="97"/>
      <c r="P1147" s="96"/>
      <c r="Z1147" s="87"/>
    </row>
    <row r="1148" spans="4:26" x14ac:dyDescent="0.45">
      <c r="D1148" s="96"/>
      <c r="E1148" s="96"/>
      <c r="F1148" s="96"/>
      <c r="G1148" s="97"/>
      <c r="H1148" s="96"/>
      <c r="I1148" s="96"/>
      <c r="J1148" s="96"/>
      <c r="K1148" s="96"/>
      <c r="L1148" s="98"/>
      <c r="M1148" s="131"/>
      <c r="N1148" s="131"/>
      <c r="O1148" s="97"/>
      <c r="P1148" s="96"/>
      <c r="Z1148" s="87"/>
    </row>
    <row r="1149" spans="4:26" x14ac:dyDescent="0.45">
      <c r="D1149" s="96"/>
      <c r="E1149" s="96"/>
      <c r="F1149" s="96"/>
      <c r="G1149" s="97"/>
      <c r="H1149" s="96"/>
      <c r="I1149" s="96"/>
      <c r="J1149" s="96"/>
      <c r="K1149" s="96"/>
      <c r="L1149" s="98"/>
      <c r="M1149" s="131"/>
      <c r="N1149" s="131"/>
      <c r="O1149" s="97"/>
      <c r="P1149" s="96"/>
      <c r="Z1149" s="87"/>
    </row>
    <row r="1150" spans="4:26" x14ac:dyDescent="0.45">
      <c r="D1150" s="96"/>
      <c r="E1150" s="96"/>
      <c r="F1150" s="96"/>
      <c r="G1150" s="97"/>
      <c r="H1150" s="96"/>
      <c r="I1150" s="96"/>
      <c r="J1150" s="96"/>
      <c r="K1150" s="96"/>
      <c r="L1150" s="98"/>
      <c r="M1150" s="131"/>
      <c r="N1150" s="131"/>
      <c r="O1150" s="97"/>
      <c r="P1150" s="96"/>
      <c r="Z1150" s="87"/>
    </row>
    <row r="1151" spans="4:26" x14ac:dyDescent="0.45">
      <c r="D1151" s="96"/>
      <c r="E1151" s="96"/>
      <c r="F1151" s="96"/>
      <c r="G1151" s="97"/>
      <c r="H1151" s="96"/>
      <c r="I1151" s="96"/>
      <c r="J1151" s="96"/>
      <c r="K1151" s="96"/>
      <c r="L1151" s="98"/>
      <c r="M1151" s="131"/>
      <c r="N1151" s="131"/>
      <c r="O1151" s="97"/>
      <c r="P1151" s="96"/>
      <c r="Z1151" s="87"/>
    </row>
    <row r="1152" spans="4:26" x14ac:dyDescent="0.45">
      <c r="D1152" s="96"/>
      <c r="E1152" s="96"/>
      <c r="F1152" s="96"/>
      <c r="G1152" s="97"/>
      <c r="H1152" s="96"/>
      <c r="I1152" s="96"/>
      <c r="J1152" s="96"/>
      <c r="K1152" s="96"/>
      <c r="L1152" s="98"/>
      <c r="M1152" s="131"/>
      <c r="N1152" s="131"/>
      <c r="O1152" s="97"/>
      <c r="P1152" s="96"/>
      <c r="Z1152" s="87"/>
    </row>
    <row r="1153" spans="4:26" x14ac:dyDescent="0.45">
      <c r="D1153" s="96"/>
      <c r="E1153" s="96"/>
      <c r="F1153" s="96"/>
      <c r="G1153" s="97"/>
      <c r="H1153" s="96"/>
      <c r="I1153" s="96"/>
      <c r="J1153" s="96"/>
      <c r="K1153" s="96"/>
      <c r="L1153" s="98"/>
      <c r="M1153" s="131"/>
      <c r="N1153" s="131"/>
      <c r="O1153" s="97"/>
      <c r="P1153" s="96"/>
      <c r="Z1153" s="87"/>
    </row>
    <row r="1154" spans="4:26" x14ac:dyDescent="0.45">
      <c r="D1154" s="96"/>
      <c r="E1154" s="96"/>
      <c r="F1154" s="96"/>
      <c r="G1154" s="97"/>
      <c r="H1154" s="96"/>
      <c r="I1154" s="96"/>
      <c r="J1154" s="96"/>
      <c r="K1154" s="96"/>
      <c r="L1154" s="98"/>
      <c r="M1154" s="131"/>
      <c r="N1154" s="131"/>
      <c r="O1154" s="97"/>
      <c r="P1154" s="96"/>
      <c r="Z1154" s="87"/>
    </row>
    <row r="1155" spans="4:26" x14ac:dyDescent="0.45">
      <c r="D1155" s="96"/>
      <c r="E1155" s="96"/>
      <c r="F1155" s="96"/>
      <c r="G1155" s="97"/>
      <c r="H1155" s="96"/>
      <c r="I1155" s="96"/>
      <c r="J1155" s="96"/>
      <c r="K1155" s="96"/>
      <c r="L1155" s="98"/>
      <c r="M1155" s="131"/>
      <c r="N1155" s="131"/>
      <c r="O1155" s="97"/>
      <c r="P1155" s="96"/>
      <c r="Z1155" s="87"/>
    </row>
    <row r="1156" spans="4:26" x14ac:dyDescent="0.45">
      <c r="D1156" s="96"/>
      <c r="E1156" s="96"/>
      <c r="F1156" s="96"/>
      <c r="G1156" s="97"/>
      <c r="H1156" s="96"/>
      <c r="I1156" s="96"/>
      <c r="J1156" s="96"/>
      <c r="K1156" s="96"/>
      <c r="L1156" s="98"/>
      <c r="M1156" s="131"/>
      <c r="N1156" s="131"/>
      <c r="O1156" s="97"/>
      <c r="P1156" s="96"/>
      <c r="Z1156" s="87"/>
    </row>
    <row r="1157" spans="4:26" x14ac:dyDescent="0.45">
      <c r="D1157" s="96"/>
      <c r="E1157" s="96"/>
      <c r="F1157" s="96"/>
      <c r="G1157" s="97"/>
      <c r="H1157" s="96"/>
      <c r="I1157" s="96"/>
      <c r="J1157" s="96"/>
      <c r="K1157" s="96"/>
      <c r="L1157" s="98"/>
      <c r="M1157" s="131"/>
      <c r="N1157" s="131"/>
      <c r="O1157" s="97"/>
      <c r="P1157" s="96"/>
      <c r="Z1157" s="87"/>
    </row>
    <row r="1158" spans="4:26" x14ac:dyDescent="0.45">
      <c r="D1158" s="96"/>
      <c r="E1158" s="96"/>
      <c r="F1158" s="96"/>
      <c r="G1158" s="97"/>
      <c r="H1158" s="96"/>
      <c r="I1158" s="96"/>
      <c r="J1158" s="96"/>
      <c r="K1158" s="96"/>
      <c r="L1158" s="98"/>
      <c r="M1158" s="131"/>
      <c r="N1158" s="131"/>
      <c r="O1158" s="97"/>
      <c r="P1158" s="96"/>
      <c r="Z1158" s="87"/>
    </row>
    <row r="1159" spans="4:26" x14ac:dyDescent="0.45">
      <c r="D1159" s="96"/>
      <c r="E1159" s="96"/>
      <c r="F1159" s="96"/>
      <c r="G1159" s="97"/>
      <c r="H1159" s="96"/>
      <c r="I1159" s="96"/>
      <c r="J1159" s="96"/>
      <c r="K1159" s="96"/>
      <c r="L1159" s="98"/>
      <c r="M1159" s="131"/>
      <c r="N1159" s="131"/>
      <c r="O1159" s="97"/>
      <c r="P1159" s="96"/>
      <c r="Z1159" s="87"/>
    </row>
    <row r="1160" spans="4:26" x14ac:dyDescent="0.45">
      <c r="D1160" s="96"/>
      <c r="E1160" s="96"/>
      <c r="F1160" s="96"/>
      <c r="G1160" s="97"/>
      <c r="H1160" s="96"/>
      <c r="I1160" s="96"/>
      <c r="J1160" s="96"/>
      <c r="K1160" s="96"/>
      <c r="L1160" s="98"/>
      <c r="M1160" s="131"/>
      <c r="N1160" s="131"/>
      <c r="O1160" s="97"/>
      <c r="P1160" s="96"/>
      <c r="Z1160" s="87"/>
    </row>
    <row r="1161" spans="4:26" x14ac:dyDescent="0.45">
      <c r="D1161" s="96"/>
      <c r="E1161" s="96"/>
      <c r="F1161" s="96"/>
      <c r="G1161" s="97"/>
      <c r="H1161" s="96"/>
      <c r="I1161" s="96"/>
      <c r="J1161" s="96"/>
      <c r="K1161" s="96"/>
      <c r="L1161" s="98"/>
      <c r="M1161" s="131"/>
      <c r="N1161" s="131"/>
      <c r="O1161" s="97"/>
      <c r="P1161" s="96"/>
      <c r="Z1161" s="87"/>
    </row>
    <row r="1162" spans="4:26" x14ac:dyDescent="0.45">
      <c r="D1162" s="96"/>
      <c r="E1162" s="96"/>
      <c r="F1162" s="96"/>
      <c r="G1162" s="97"/>
      <c r="H1162" s="96"/>
      <c r="I1162" s="96"/>
      <c r="J1162" s="96"/>
      <c r="K1162" s="96"/>
      <c r="L1162" s="98"/>
      <c r="M1162" s="131"/>
      <c r="N1162" s="131"/>
      <c r="O1162" s="97"/>
      <c r="P1162" s="96"/>
      <c r="Z1162" s="87"/>
    </row>
    <row r="1163" spans="4:26" x14ac:dyDescent="0.45">
      <c r="D1163" s="96"/>
      <c r="E1163" s="96"/>
      <c r="F1163" s="96"/>
      <c r="G1163" s="97"/>
      <c r="H1163" s="96"/>
      <c r="I1163" s="96"/>
      <c r="J1163" s="96"/>
      <c r="K1163" s="96"/>
      <c r="L1163" s="98"/>
      <c r="M1163" s="131"/>
      <c r="N1163" s="131"/>
      <c r="O1163" s="97"/>
      <c r="P1163" s="96"/>
      <c r="Z1163" s="87"/>
    </row>
    <row r="1164" spans="4:26" x14ac:dyDescent="0.45">
      <c r="D1164" s="96"/>
      <c r="E1164" s="96"/>
      <c r="F1164" s="96"/>
      <c r="G1164" s="97"/>
      <c r="H1164" s="96"/>
      <c r="I1164" s="96"/>
      <c r="J1164" s="96"/>
      <c r="K1164" s="96"/>
      <c r="L1164" s="98"/>
      <c r="M1164" s="131"/>
      <c r="N1164" s="131"/>
      <c r="O1164" s="97"/>
      <c r="P1164" s="96"/>
      <c r="Z1164" s="87"/>
    </row>
    <row r="1165" spans="4:26" x14ac:dyDescent="0.45">
      <c r="D1165" s="96"/>
      <c r="E1165" s="96"/>
      <c r="F1165" s="96"/>
      <c r="G1165" s="97"/>
      <c r="H1165" s="96"/>
      <c r="I1165" s="96"/>
      <c r="J1165" s="96"/>
      <c r="K1165" s="96"/>
      <c r="L1165" s="98"/>
      <c r="M1165" s="131"/>
      <c r="N1165" s="131"/>
      <c r="O1165" s="97"/>
      <c r="P1165" s="96"/>
      <c r="Z1165" s="87"/>
    </row>
    <row r="1166" spans="4:26" x14ac:dyDescent="0.45">
      <c r="D1166" s="96"/>
      <c r="E1166" s="96"/>
      <c r="F1166" s="96"/>
      <c r="G1166" s="97"/>
      <c r="H1166" s="96"/>
      <c r="I1166" s="96"/>
      <c r="J1166" s="96"/>
      <c r="K1166" s="96"/>
      <c r="L1166" s="98"/>
      <c r="M1166" s="131"/>
      <c r="N1166" s="131"/>
      <c r="O1166" s="97"/>
      <c r="P1166" s="96"/>
      <c r="Z1166" s="87"/>
    </row>
    <row r="1167" spans="4:26" x14ac:dyDescent="0.45">
      <c r="D1167" s="96"/>
      <c r="E1167" s="96"/>
      <c r="F1167" s="96"/>
      <c r="G1167" s="97"/>
      <c r="H1167" s="96"/>
      <c r="I1167" s="96"/>
      <c r="J1167" s="96"/>
      <c r="K1167" s="96"/>
      <c r="L1167" s="98"/>
      <c r="M1167" s="131"/>
      <c r="N1167" s="131"/>
      <c r="O1167" s="97"/>
      <c r="P1167" s="96"/>
      <c r="Z1167" s="87"/>
    </row>
    <row r="1168" spans="4:26" x14ac:dyDescent="0.45">
      <c r="D1168" s="96"/>
      <c r="E1168" s="96"/>
      <c r="F1168" s="96"/>
      <c r="G1168" s="97"/>
      <c r="H1168" s="96"/>
      <c r="I1168" s="96"/>
      <c r="J1168" s="96"/>
      <c r="K1168" s="96"/>
      <c r="L1168" s="98"/>
      <c r="M1168" s="131"/>
      <c r="N1168" s="131"/>
      <c r="O1168" s="97"/>
      <c r="P1168" s="96"/>
      <c r="Z1168" s="87"/>
    </row>
    <row r="1169" spans="4:26" x14ac:dyDescent="0.45">
      <c r="D1169" s="96"/>
      <c r="E1169" s="96"/>
      <c r="F1169" s="96"/>
      <c r="G1169" s="97"/>
      <c r="H1169" s="96"/>
      <c r="I1169" s="96"/>
      <c r="J1169" s="96"/>
      <c r="K1169" s="96"/>
      <c r="L1169" s="98"/>
      <c r="M1169" s="131"/>
      <c r="N1169" s="131"/>
      <c r="O1169" s="97"/>
      <c r="P1169" s="96"/>
      <c r="Z1169" s="87"/>
    </row>
    <row r="1170" spans="4:26" x14ac:dyDescent="0.45">
      <c r="D1170" s="96"/>
      <c r="E1170" s="96"/>
      <c r="F1170" s="96"/>
      <c r="G1170" s="97"/>
      <c r="H1170" s="96"/>
      <c r="I1170" s="96"/>
      <c r="J1170" s="96"/>
      <c r="K1170" s="96"/>
      <c r="L1170" s="98"/>
      <c r="M1170" s="131"/>
      <c r="N1170" s="131"/>
      <c r="O1170" s="97"/>
      <c r="P1170" s="96"/>
      <c r="Z1170" s="87"/>
    </row>
    <row r="1171" spans="4:26" x14ac:dyDescent="0.45">
      <c r="D1171" s="96"/>
      <c r="E1171" s="96"/>
      <c r="F1171" s="96"/>
      <c r="G1171" s="97"/>
      <c r="H1171" s="96"/>
      <c r="I1171" s="96"/>
      <c r="J1171" s="96"/>
      <c r="K1171" s="96"/>
      <c r="L1171" s="98"/>
      <c r="M1171" s="131"/>
      <c r="N1171" s="131"/>
      <c r="O1171" s="97"/>
      <c r="P1171" s="96"/>
      <c r="Z1171" s="87"/>
    </row>
    <row r="1172" spans="4:26" x14ac:dyDescent="0.45">
      <c r="D1172" s="96"/>
      <c r="E1172" s="96"/>
      <c r="F1172" s="96"/>
      <c r="G1172" s="97"/>
      <c r="H1172" s="96"/>
      <c r="I1172" s="96"/>
      <c r="J1172" s="96"/>
      <c r="K1172" s="96"/>
      <c r="L1172" s="98"/>
      <c r="M1172" s="131"/>
      <c r="N1172" s="131"/>
      <c r="O1172" s="97"/>
      <c r="P1172" s="96"/>
      <c r="Z1172" s="87"/>
    </row>
    <row r="1173" spans="4:26" x14ac:dyDescent="0.45">
      <c r="D1173" s="96"/>
      <c r="E1173" s="96"/>
      <c r="F1173" s="96"/>
      <c r="G1173" s="97"/>
      <c r="H1173" s="96"/>
      <c r="I1173" s="96"/>
      <c r="J1173" s="96"/>
      <c r="K1173" s="96"/>
      <c r="L1173" s="98"/>
      <c r="M1173" s="131"/>
      <c r="N1173" s="131"/>
      <c r="O1173" s="97"/>
      <c r="P1173" s="96"/>
      <c r="Z1173" s="87"/>
    </row>
    <row r="1174" spans="4:26" x14ac:dyDescent="0.45">
      <c r="D1174" s="96"/>
      <c r="E1174" s="96"/>
      <c r="F1174" s="96"/>
      <c r="G1174" s="97"/>
      <c r="H1174" s="96"/>
      <c r="I1174" s="96"/>
      <c r="J1174" s="96"/>
      <c r="K1174" s="96"/>
      <c r="L1174" s="98"/>
      <c r="M1174" s="131"/>
      <c r="N1174" s="131"/>
      <c r="O1174" s="97"/>
      <c r="P1174" s="96"/>
      <c r="Z1174" s="87"/>
    </row>
    <row r="1175" spans="4:26" x14ac:dyDescent="0.45">
      <c r="D1175" s="96"/>
      <c r="E1175" s="96"/>
      <c r="F1175" s="96"/>
      <c r="G1175" s="97"/>
      <c r="H1175" s="96"/>
      <c r="I1175" s="96"/>
      <c r="J1175" s="96"/>
      <c r="K1175" s="96"/>
      <c r="L1175" s="98"/>
      <c r="M1175" s="131"/>
      <c r="N1175" s="131"/>
      <c r="O1175" s="97"/>
      <c r="P1175" s="96"/>
      <c r="Z1175" s="87"/>
    </row>
    <row r="1176" spans="4:26" x14ac:dyDescent="0.45">
      <c r="D1176" s="96"/>
      <c r="E1176" s="96"/>
      <c r="F1176" s="96"/>
      <c r="G1176" s="97"/>
      <c r="H1176" s="96"/>
      <c r="I1176" s="96"/>
      <c r="J1176" s="96"/>
      <c r="K1176" s="96"/>
      <c r="L1176" s="98"/>
      <c r="M1176" s="131"/>
      <c r="N1176" s="131"/>
      <c r="O1176" s="97"/>
      <c r="P1176" s="96"/>
      <c r="Z1176" s="87"/>
    </row>
    <row r="1177" spans="4:26" x14ac:dyDescent="0.45">
      <c r="D1177" s="96"/>
      <c r="E1177" s="96"/>
      <c r="F1177" s="96"/>
      <c r="G1177" s="97"/>
      <c r="H1177" s="96"/>
      <c r="I1177" s="96"/>
      <c r="J1177" s="96"/>
      <c r="K1177" s="96"/>
      <c r="L1177" s="98"/>
      <c r="M1177" s="131"/>
      <c r="N1177" s="131"/>
      <c r="O1177" s="97"/>
      <c r="P1177" s="96"/>
      <c r="Z1177" s="87"/>
    </row>
    <row r="1178" spans="4:26" x14ac:dyDescent="0.45">
      <c r="D1178" s="96"/>
      <c r="E1178" s="96"/>
      <c r="F1178" s="96"/>
      <c r="G1178" s="97"/>
      <c r="H1178" s="96"/>
      <c r="I1178" s="96"/>
      <c r="J1178" s="96"/>
      <c r="K1178" s="96"/>
      <c r="L1178" s="98"/>
      <c r="M1178" s="131"/>
      <c r="N1178" s="131"/>
      <c r="O1178" s="97"/>
      <c r="P1178" s="96"/>
      <c r="Z1178" s="87"/>
    </row>
    <row r="1179" spans="4:26" x14ac:dyDescent="0.45">
      <c r="D1179" s="96"/>
      <c r="E1179" s="96"/>
      <c r="F1179" s="96"/>
      <c r="G1179" s="97"/>
      <c r="H1179" s="96"/>
      <c r="I1179" s="96"/>
      <c r="J1179" s="96"/>
      <c r="K1179" s="96"/>
      <c r="L1179" s="98"/>
      <c r="M1179" s="131"/>
      <c r="N1179" s="131"/>
      <c r="O1179" s="97"/>
      <c r="P1179" s="96"/>
      <c r="Z1179" s="87"/>
    </row>
    <row r="1180" spans="4:26" x14ac:dyDescent="0.45">
      <c r="D1180" s="96"/>
      <c r="E1180" s="96"/>
      <c r="F1180" s="96"/>
      <c r="G1180" s="97"/>
      <c r="H1180" s="96"/>
      <c r="I1180" s="96"/>
      <c r="J1180" s="96"/>
      <c r="K1180" s="96"/>
      <c r="L1180" s="98"/>
      <c r="M1180" s="131"/>
      <c r="N1180" s="131"/>
      <c r="O1180" s="97"/>
      <c r="P1180" s="96"/>
      <c r="Z1180" s="87"/>
    </row>
    <row r="1181" spans="4:26" x14ac:dyDescent="0.45">
      <c r="D1181" s="96"/>
      <c r="E1181" s="96"/>
      <c r="F1181" s="96"/>
      <c r="G1181" s="97"/>
      <c r="H1181" s="96"/>
      <c r="I1181" s="96"/>
      <c r="J1181" s="96"/>
      <c r="K1181" s="96"/>
      <c r="L1181" s="98"/>
      <c r="M1181" s="131"/>
      <c r="N1181" s="131"/>
      <c r="O1181" s="97"/>
      <c r="P1181" s="96"/>
      <c r="Z1181" s="87"/>
    </row>
    <row r="1182" spans="4:26" x14ac:dyDescent="0.45">
      <c r="D1182" s="96"/>
      <c r="E1182" s="96"/>
      <c r="F1182" s="96"/>
      <c r="G1182" s="97"/>
      <c r="H1182" s="96"/>
      <c r="I1182" s="96"/>
      <c r="J1182" s="96"/>
      <c r="K1182" s="96"/>
      <c r="L1182" s="98"/>
      <c r="M1182" s="131"/>
      <c r="N1182" s="131"/>
      <c r="O1182" s="97"/>
      <c r="P1182" s="96"/>
      <c r="Z1182" s="87"/>
    </row>
    <row r="1183" spans="4:26" x14ac:dyDescent="0.45">
      <c r="D1183" s="96"/>
      <c r="E1183" s="96"/>
      <c r="F1183" s="96"/>
      <c r="G1183" s="97"/>
      <c r="H1183" s="96"/>
      <c r="I1183" s="96"/>
      <c r="J1183" s="96"/>
      <c r="K1183" s="96"/>
      <c r="L1183" s="98"/>
      <c r="M1183" s="131"/>
      <c r="N1183" s="131"/>
      <c r="O1183" s="97"/>
      <c r="P1183" s="96"/>
      <c r="Z1183" s="87"/>
    </row>
    <row r="1184" spans="4:26" x14ac:dyDescent="0.45">
      <c r="D1184" s="96"/>
      <c r="E1184" s="96"/>
      <c r="F1184" s="96"/>
      <c r="G1184" s="97"/>
      <c r="H1184" s="96"/>
      <c r="I1184" s="96"/>
      <c r="J1184" s="96"/>
      <c r="K1184" s="96"/>
      <c r="L1184" s="98"/>
      <c r="M1184" s="131"/>
      <c r="N1184" s="131"/>
      <c r="O1184" s="97"/>
      <c r="P1184" s="96"/>
      <c r="Z1184" s="87"/>
    </row>
    <row r="1185" spans="4:26" x14ac:dyDescent="0.45">
      <c r="D1185" s="96"/>
      <c r="E1185" s="96"/>
      <c r="F1185" s="96"/>
      <c r="G1185" s="97"/>
      <c r="H1185" s="96"/>
      <c r="I1185" s="96"/>
      <c r="J1185" s="96"/>
      <c r="K1185" s="96"/>
      <c r="L1185" s="98"/>
      <c r="M1185" s="131"/>
      <c r="N1185" s="131"/>
      <c r="O1185" s="97"/>
      <c r="P1185" s="96"/>
      <c r="Z1185" s="87"/>
    </row>
    <row r="1186" spans="4:26" x14ac:dyDescent="0.45">
      <c r="D1186" s="96"/>
      <c r="E1186" s="96"/>
      <c r="F1186" s="96"/>
      <c r="G1186" s="97"/>
      <c r="H1186" s="96"/>
      <c r="I1186" s="96"/>
      <c r="J1186" s="96"/>
      <c r="K1186" s="96"/>
      <c r="L1186" s="98"/>
      <c r="M1186" s="131"/>
      <c r="N1186" s="131"/>
      <c r="O1186" s="97"/>
      <c r="P1186" s="96"/>
      <c r="Z1186" s="87"/>
    </row>
    <row r="1187" spans="4:26" x14ac:dyDescent="0.45">
      <c r="D1187" s="96"/>
      <c r="E1187" s="96"/>
      <c r="F1187" s="96"/>
      <c r="G1187" s="97"/>
      <c r="H1187" s="96"/>
      <c r="I1187" s="96"/>
      <c r="J1187" s="96"/>
      <c r="K1187" s="96"/>
      <c r="L1187" s="98"/>
      <c r="M1187" s="131"/>
      <c r="N1187" s="131"/>
      <c r="O1187" s="97"/>
      <c r="P1187" s="96"/>
      <c r="Z1187" s="87"/>
    </row>
    <row r="1188" spans="4:26" x14ac:dyDescent="0.45">
      <c r="D1188" s="96"/>
      <c r="E1188" s="96"/>
      <c r="F1188" s="96"/>
      <c r="G1188" s="97"/>
      <c r="H1188" s="96"/>
      <c r="I1188" s="96"/>
      <c r="J1188" s="96"/>
      <c r="K1188" s="96"/>
      <c r="L1188" s="98"/>
      <c r="M1188" s="131"/>
      <c r="N1188" s="131"/>
      <c r="O1188" s="97"/>
      <c r="P1188" s="96"/>
      <c r="Z1188" s="87"/>
    </row>
    <row r="1189" spans="4:26" x14ac:dyDescent="0.45">
      <c r="D1189" s="96"/>
      <c r="E1189" s="96"/>
      <c r="F1189" s="96"/>
      <c r="G1189" s="97"/>
      <c r="H1189" s="96"/>
      <c r="I1189" s="96"/>
      <c r="J1189" s="96"/>
      <c r="K1189" s="96"/>
      <c r="L1189" s="98"/>
      <c r="M1189" s="131"/>
      <c r="N1189" s="131"/>
      <c r="O1189" s="97"/>
      <c r="P1189" s="96"/>
      <c r="Z1189" s="87"/>
    </row>
    <row r="1190" spans="4:26" x14ac:dyDescent="0.45">
      <c r="D1190" s="96"/>
      <c r="E1190" s="96"/>
      <c r="F1190" s="96"/>
      <c r="G1190" s="97"/>
      <c r="H1190" s="96"/>
      <c r="I1190" s="96"/>
      <c r="J1190" s="96"/>
      <c r="K1190" s="96"/>
      <c r="L1190" s="98"/>
      <c r="M1190" s="131"/>
      <c r="N1190" s="131"/>
      <c r="O1190" s="97"/>
      <c r="P1190" s="96"/>
      <c r="Z1190" s="87"/>
    </row>
    <row r="1191" spans="4:26" x14ac:dyDescent="0.45">
      <c r="D1191" s="96"/>
      <c r="E1191" s="96"/>
      <c r="F1191" s="96"/>
      <c r="G1191" s="97"/>
      <c r="H1191" s="96"/>
      <c r="I1191" s="96"/>
      <c r="J1191" s="96"/>
      <c r="K1191" s="96"/>
      <c r="L1191" s="98"/>
      <c r="M1191" s="131"/>
      <c r="N1191" s="131"/>
      <c r="O1191" s="97"/>
      <c r="P1191" s="96"/>
      <c r="Z1191" s="87"/>
    </row>
    <row r="1192" spans="4:26" x14ac:dyDescent="0.45">
      <c r="D1192" s="96"/>
      <c r="E1192" s="96"/>
      <c r="F1192" s="96"/>
      <c r="G1192" s="97"/>
      <c r="H1192" s="96"/>
      <c r="I1192" s="96"/>
      <c r="J1192" s="96"/>
      <c r="K1192" s="96"/>
      <c r="L1192" s="98"/>
      <c r="M1192" s="131"/>
      <c r="N1192" s="131"/>
      <c r="O1192" s="97"/>
      <c r="P1192" s="96"/>
      <c r="Z1192" s="87"/>
    </row>
    <row r="1193" spans="4:26" x14ac:dyDescent="0.45">
      <c r="D1193" s="96"/>
      <c r="E1193" s="96"/>
      <c r="F1193" s="96"/>
      <c r="G1193" s="97"/>
      <c r="H1193" s="96"/>
      <c r="I1193" s="96"/>
      <c r="J1193" s="96"/>
      <c r="K1193" s="96"/>
      <c r="L1193" s="98"/>
      <c r="M1193" s="131"/>
      <c r="N1193" s="131"/>
      <c r="O1193" s="97"/>
      <c r="P1193" s="96"/>
      <c r="Z1193" s="87"/>
    </row>
    <row r="1194" spans="4:26" x14ac:dyDescent="0.45">
      <c r="D1194" s="96"/>
      <c r="E1194" s="96"/>
      <c r="F1194" s="96"/>
      <c r="G1194" s="97"/>
      <c r="H1194" s="96"/>
      <c r="I1194" s="96"/>
      <c r="J1194" s="96"/>
      <c r="K1194" s="96"/>
      <c r="L1194" s="98"/>
      <c r="M1194" s="131"/>
      <c r="N1194" s="131"/>
      <c r="O1194" s="97"/>
      <c r="P1194" s="96"/>
      <c r="Z1194" s="87"/>
    </row>
    <row r="1195" spans="4:26" x14ac:dyDescent="0.45">
      <c r="D1195" s="96"/>
      <c r="E1195" s="96"/>
      <c r="F1195" s="96"/>
      <c r="G1195" s="97"/>
      <c r="H1195" s="96"/>
      <c r="I1195" s="96"/>
      <c r="J1195" s="96"/>
      <c r="K1195" s="96"/>
      <c r="L1195" s="98"/>
      <c r="M1195" s="131"/>
      <c r="N1195" s="131"/>
      <c r="O1195" s="97"/>
      <c r="P1195" s="96"/>
      <c r="Z1195" s="87"/>
    </row>
    <row r="1196" spans="4:26" x14ac:dyDescent="0.45">
      <c r="D1196" s="96"/>
      <c r="E1196" s="96"/>
      <c r="F1196" s="96"/>
      <c r="G1196" s="97"/>
      <c r="H1196" s="96"/>
      <c r="I1196" s="96"/>
      <c r="J1196" s="96"/>
      <c r="K1196" s="96"/>
      <c r="L1196" s="98"/>
      <c r="M1196" s="131"/>
      <c r="N1196" s="131"/>
      <c r="O1196" s="97"/>
      <c r="P1196" s="96"/>
      <c r="Z1196" s="87"/>
    </row>
    <row r="1197" spans="4:26" x14ac:dyDescent="0.45">
      <c r="D1197" s="96"/>
      <c r="E1197" s="96"/>
      <c r="F1197" s="96"/>
      <c r="G1197" s="97"/>
      <c r="H1197" s="96"/>
      <c r="I1197" s="96"/>
      <c r="J1197" s="96"/>
      <c r="K1197" s="96"/>
      <c r="L1197" s="98"/>
      <c r="M1197" s="131"/>
      <c r="N1197" s="131"/>
      <c r="O1197" s="97"/>
      <c r="P1197" s="96"/>
      <c r="Z1197" s="87"/>
    </row>
    <row r="1198" spans="4:26" x14ac:dyDescent="0.45">
      <c r="D1198" s="96"/>
      <c r="E1198" s="96"/>
      <c r="F1198" s="96"/>
      <c r="G1198" s="97"/>
      <c r="H1198" s="96"/>
      <c r="I1198" s="96"/>
      <c r="J1198" s="96"/>
      <c r="K1198" s="96"/>
      <c r="L1198" s="98"/>
      <c r="M1198" s="131"/>
      <c r="N1198" s="131"/>
      <c r="O1198" s="97"/>
      <c r="P1198" s="96"/>
      <c r="Z1198" s="87"/>
    </row>
    <row r="1199" spans="4:26" x14ac:dyDescent="0.45">
      <c r="D1199" s="96"/>
      <c r="E1199" s="96"/>
      <c r="F1199" s="96"/>
      <c r="G1199" s="97"/>
      <c r="H1199" s="96"/>
      <c r="I1199" s="96"/>
      <c r="J1199" s="96"/>
      <c r="K1199" s="96"/>
      <c r="L1199" s="98"/>
      <c r="M1199" s="131"/>
      <c r="N1199" s="131"/>
      <c r="O1199" s="97"/>
      <c r="P1199" s="96"/>
      <c r="Z1199" s="87"/>
    </row>
    <row r="1200" spans="4:26" x14ac:dyDescent="0.45">
      <c r="D1200" s="96"/>
      <c r="E1200" s="96"/>
      <c r="F1200" s="96"/>
      <c r="G1200" s="97"/>
      <c r="H1200" s="96"/>
      <c r="I1200" s="96"/>
      <c r="J1200" s="96"/>
      <c r="K1200" s="96"/>
      <c r="L1200" s="98"/>
      <c r="M1200" s="131"/>
      <c r="N1200" s="131"/>
      <c r="O1200" s="97"/>
      <c r="P1200" s="96"/>
      <c r="Z1200" s="87"/>
    </row>
    <row r="1201" spans="4:26" x14ac:dyDescent="0.45">
      <c r="D1201" s="96"/>
      <c r="E1201" s="96"/>
      <c r="F1201" s="96"/>
      <c r="G1201" s="97"/>
      <c r="H1201" s="96"/>
      <c r="I1201" s="96"/>
      <c r="J1201" s="96"/>
      <c r="K1201" s="96"/>
      <c r="L1201" s="98"/>
      <c r="M1201" s="131"/>
      <c r="N1201" s="131"/>
      <c r="O1201" s="97"/>
      <c r="P1201" s="96"/>
      <c r="Z1201" s="87"/>
    </row>
    <row r="1202" spans="4:26" x14ac:dyDescent="0.45">
      <c r="D1202" s="96"/>
      <c r="E1202" s="96"/>
      <c r="F1202" s="96"/>
      <c r="G1202" s="97"/>
      <c r="H1202" s="96"/>
      <c r="I1202" s="96"/>
      <c r="J1202" s="96"/>
      <c r="K1202" s="96"/>
      <c r="L1202" s="98"/>
      <c r="M1202" s="131"/>
      <c r="N1202" s="131"/>
      <c r="O1202" s="97"/>
      <c r="P1202" s="96"/>
      <c r="Z1202" s="87"/>
    </row>
    <row r="1203" spans="4:26" x14ac:dyDescent="0.45">
      <c r="D1203" s="96"/>
      <c r="E1203" s="96"/>
      <c r="F1203" s="96"/>
      <c r="G1203" s="97"/>
      <c r="H1203" s="96"/>
      <c r="I1203" s="96"/>
      <c r="J1203" s="96"/>
      <c r="K1203" s="96"/>
      <c r="L1203" s="98"/>
      <c r="M1203" s="131"/>
      <c r="N1203" s="131"/>
      <c r="O1203" s="97"/>
      <c r="P1203" s="96"/>
      <c r="Z1203" s="87"/>
    </row>
    <row r="1204" spans="4:26" x14ac:dyDescent="0.45">
      <c r="D1204" s="96"/>
      <c r="E1204" s="96"/>
      <c r="F1204" s="96"/>
      <c r="G1204" s="97"/>
      <c r="H1204" s="96"/>
      <c r="I1204" s="96"/>
      <c r="J1204" s="96"/>
      <c r="K1204" s="96"/>
      <c r="L1204" s="98"/>
      <c r="M1204" s="131"/>
      <c r="N1204" s="131"/>
      <c r="O1204" s="97"/>
      <c r="P1204" s="96"/>
      <c r="Z1204" s="87"/>
    </row>
    <row r="1205" spans="4:26" x14ac:dyDescent="0.45">
      <c r="D1205" s="96"/>
      <c r="E1205" s="96"/>
      <c r="F1205" s="96"/>
      <c r="G1205" s="97"/>
      <c r="H1205" s="96"/>
      <c r="I1205" s="96"/>
      <c r="J1205" s="96"/>
      <c r="K1205" s="96"/>
      <c r="L1205" s="98"/>
      <c r="M1205" s="131"/>
      <c r="N1205" s="131"/>
      <c r="O1205" s="97"/>
      <c r="P1205" s="96"/>
      <c r="Z1205" s="87"/>
    </row>
    <row r="1206" spans="4:26" x14ac:dyDescent="0.45">
      <c r="D1206" s="96"/>
      <c r="E1206" s="96"/>
      <c r="F1206" s="96"/>
      <c r="G1206" s="97"/>
      <c r="H1206" s="96"/>
      <c r="I1206" s="96"/>
      <c r="J1206" s="96"/>
      <c r="K1206" s="96"/>
      <c r="L1206" s="98"/>
      <c r="M1206" s="131"/>
      <c r="N1206" s="131"/>
      <c r="O1206" s="97"/>
      <c r="P1206" s="96"/>
      <c r="Z1206" s="87"/>
    </row>
    <row r="1207" spans="4:26" x14ac:dyDescent="0.45">
      <c r="D1207" s="96"/>
      <c r="E1207" s="96"/>
      <c r="F1207" s="96"/>
      <c r="G1207" s="97"/>
      <c r="H1207" s="96"/>
      <c r="I1207" s="96"/>
      <c r="J1207" s="96"/>
      <c r="K1207" s="96"/>
      <c r="L1207" s="98"/>
      <c r="M1207" s="131"/>
      <c r="N1207" s="131"/>
      <c r="O1207" s="97"/>
      <c r="P1207" s="96"/>
      <c r="Z1207" s="87"/>
    </row>
    <row r="1208" spans="4:26" x14ac:dyDescent="0.45">
      <c r="D1208" s="96"/>
      <c r="E1208" s="96"/>
      <c r="F1208" s="96"/>
      <c r="G1208" s="97"/>
      <c r="H1208" s="96"/>
      <c r="I1208" s="96"/>
      <c r="J1208" s="96"/>
      <c r="K1208" s="96"/>
      <c r="L1208" s="98"/>
      <c r="M1208" s="131"/>
      <c r="N1208" s="131"/>
      <c r="O1208" s="97"/>
      <c r="P1208" s="96"/>
      <c r="Z1208" s="87"/>
    </row>
    <row r="1209" spans="4:26" x14ac:dyDescent="0.45">
      <c r="D1209" s="96"/>
      <c r="E1209" s="96"/>
      <c r="F1209" s="96"/>
      <c r="G1209" s="97"/>
      <c r="H1209" s="96"/>
      <c r="I1209" s="96"/>
      <c r="J1209" s="96"/>
      <c r="K1209" s="96"/>
      <c r="L1209" s="98"/>
      <c r="M1209" s="131"/>
      <c r="N1209" s="131"/>
      <c r="O1209" s="97"/>
      <c r="P1209" s="96"/>
      <c r="Z1209" s="87"/>
    </row>
    <row r="1210" spans="4:26" x14ac:dyDescent="0.45">
      <c r="D1210" s="96"/>
      <c r="E1210" s="96"/>
      <c r="F1210" s="96"/>
      <c r="G1210" s="97"/>
      <c r="H1210" s="96"/>
      <c r="I1210" s="96"/>
      <c r="J1210" s="96"/>
      <c r="K1210" s="96"/>
      <c r="L1210" s="98"/>
      <c r="M1210" s="131"/>
      <c r="N1210" s="131"/>
      <c r="O1210" s="97"/>
      <c r="P1210" s="96"/>
      <c r="Z1210" s="87"/>
    </row>
    <row r="1211" spans="4:26" x14ac:dyDescent="0.45">
      <c r="D1211" s="96"/>
      <c r="E1211" s="96"/>
      <c r="F1211" s="96"/>
      <c r="G1211" s="97"/>
      <c r="H1211" s="96"/>
      <c r="I1211" s="96"/>
      <c r="J1211" s="96"/>
      <c r="K1211" s="96"/>
      <c r="L1211" s="98"/>
      <c r="M1211" s="131"/>
      <c r="N1211" s="131"/>
      <c r="O1211" s="97"/>
      <c r="P1211" s="96"/>
      <c r="Z1211" s="87"/>
    </row>
    <row r="1212" spans="4:26" x14ac:dyDescent="0.45">
      <c r="D1212" s="96"/>
      <c r="E1212" s="96"/>
      <c r="F1212" s="96"/>
      <c r="G1212" s="97"/>
      <c r="H1212" s="96"/>
      <c r="I1212" s="96"/>
      <c r="J1212" s="96"/>
      <c r="K1212" s="96"/>
      <c r="L1212" s="98"/>
      <c r="M1212" s="131"/>
      <c r="N1212" s="131"/>
      <c r="O1212" s="97"/>
      <c r="P1212" s="96"/>
      <c r="Z1212" s="87"/>
    </row>
    <row r="1213" spans="4:26" x14ac:dyDescent="0.45">
      <c r="D1213" s="96"/>
      <c r="E1213" s="96"/>
      <c r="F1213" s="96"/>
      <c r="G1213" s="97"/>
      <c r="H1213" s="96"/>
      <c r="I1213" s="96"/>
      <c r="J1213" s="96"/>
      <c r="K1213" s="96"/>
      <c r="L1213" s="98"/>
      <c r="M1213" s="131"/>
      <c r="N1213" s="131"/>
      <c r="O1213" s="97"/>
      <c r="P1213" s="96"/>
      <c r="Z1213" s="87"/>
    </row>
    <row r="1214" spans="4:26" x14ac:dyDescent="0.45">
      <c r="D1214" s="96"/>
      <c r="E1214" s="96"/>
      <c r="F1214" s="96"/>
      <c r="G1214" s="97"/>
      <c r="H1214" s="96"/>
      <c r="I1214" s="96"/>
      <c r="J1214" s="96"/>
      <c r="K1214" s="96"/>
      <c r="L1214" s="98"/>
      <c r="M1214" s="131"/>
      <c r="N1214" s="131"/>
      <c r="O1214" s="97"/>
      <c r="P1214" s="96"/>
      <c r="Z1214" s="87"/>
    </row>
    <row r="1215" spans="4:26" x14ac:dyDescent="0.45">
      <c r="D1215" s="96"/>
      <c r="E1215" s="96"/>
      <c r="F1215" s="96"/>
      <c r="G1215" s="97"/>
      <c r="H1215" s="96"/>
      <c r="I1215" s="96"/>
      <c r="J1215" s="96"/>
      <c r="K1215" s="96"/>
      <c r="L1215" s="98"/>
      <c r="M1215" s="131"/>
      <c r="N1215" s="131"/>
      <c r="O1215" s="97"/>
      <c r="P1215" s="96"/>
      <c r="Z1215" s="87"/>
    </row>
    <row r="1216" spans="4:26" x14ac:dyDescent="0.45">
      <c r="D1216" s="96"/>
      <c r="E1216" s="96"/>
      <c r="F1216" s="96"/>
      <c r="G1216" s="97"/>
      <c r="H1216" s="96"/>
      <c r="I1216" s="96"/>
      <c r="J1216" s="96"/>
      <c r="K1216" s="96"/>
      <c r="L1216" s="98"/>
      <c r="M1216" s="131"/>
      <c r="N1216" s="131"/>
      <c r="O1216" s="97"/>
      <c r="P1216" s="96"/>
      <c r="Z1216" s="87"/>
    </row>
    <row r="1217" spans="4:26" x14ac:dyDescent="0.45">
      <c r="D1217" s="96"/>
      <c r="E1217" s="96"/>
      <c r="F1217" s="96"/>
      <c r="G1217" s="97"/>
      <c r="H1217" s="96"/>
      <c r="I1217" s="96"/>
      <c r="J1217" s="96"/>
      <c r="K1217" s="96"/>
      <c r="L1217" s="98"/>
      <c r="M1217" s="131"/>
      <c r="N1217" s="131"/>
      <c r="O1217" s="97"/>
      <c r="P1217" s="96"/>
      <c r="Z1217" s="87"/>
    </row>
    <row r="1218" spans="4:26" x14ac:dyDescent="0.45">
      <c r="D1218" s="96"/>
      <c r="E1218" s="96"/>
      <c r="F1218" s="96"/>
      <c r="G1218" s="97"/>
      <c r="H1218" s="96"/>
      <c r="I1218" s="96"/>
      <c r="J1218" s="96"/>
      <c r="K1218" s="96"/>
      <c r="L1218" s="98"/>
      <c r="M1218" s="131"/>
      <c r="N1218" s="131"/>
      <c r="O1218" s="97"/>
      <c r="P1218" s="96"/>
      <c r="Z1218" s="87"/>
    </row>
    <row r="1219" spans="4:26" x14ac:dyDescent="0.45">
      <c r="D1219" s="96"/>
      <c r="E1219" s="96"/>
      <c r="F1219" s="96"/>
      <c r="G1219" s="97"/>
      <c r="H1219" s="96"/>
      <c r="I1219" s="96"/>
      <c r="J1219" s="96"/>
      <c r="K1219" s="96"/>
      <c r="L1219" s="98"/>
      <c r="M1219" s="131"/>
      <c r="N1219" s="131"/>
      <c r="O1219" s="97"/>
      <c r="P1219" s="96"/>
      <c r="Z1219" s="87"/>
    </row>
    <row r="1220" spans="4:26" x14ac:dyDescent="0.45">
      <c r="D1220" s="96"/>
      <c r="E1220" s="96"/>
      <c r="F1220" s="96"/>
      <c r="G1220" s="97"/>
      <c r="H1220" s="96"/>
      <c r="I1220" s="96"/>
      <c r="J1220" s="96"/>
      <c r="K1220" s="96"/>
      <c r="L1220" s="98"/>
      <c r="M1220" s="131"/>
      <c r="N1220" s="131"/>
      <c r="O1220" s="97"/>
      <c r="P1220" s="96"/>
      <c r="Z1220" s="87"/>
    </row>
    <row r="1221" spans="4:26" x14ac:dyDescent="0.45">
      <c r="D1221" s="96"/>
      <c r="E1221" s="96"/>
      <c r="F1221" s="96"/>
      <c r="G1221" s="97"/>
      <c r="H1221" s="96"/>
      <c r="I1221" s="96"/>
      <c r="J1221" s="96"/>
      <c r="K1221" s="96"/>
      <c r="L1221" s="98"/>
      <c r="M1221" s="131"/>
      <c r="N1221" s="131"/>
      <c r="O1221" s="97"/>
      <c r="P1221" s="96"/>
      <c r="Z1221" s="87"/>
    </row>
    <row r="1222" spans="4:26" x14ac:dyDescent="0.45">
      <c r="D1222" s="96"/>
      <c r="E1222" s="96"/>
      <c r="F1222" s="96"/>
      <c r="G1222" s="97"/>
      <c r="H1222" s="96"/>
      <c r="I1222" s="96"/>
      <c r="J1222" s="96"/>
      <c r="K1222" s="96"/>
      <c r="L1222" s="98"/>
      <c r="M1222" s="131"/>
      <c r="N1222" s="131"/>
      <c r="O1222" s="97"/>
      <c r="P1222" s="96"/>
      <c r="Z1222" s="87"/>
    </row>
    <row r="1223" spans="4:26" x14ac:dyDescent="0.45">
      <c r="D1223" s="96"/>
      <c r="E1223" s="96"/>
      <c r="F1223" s="96"/>
      <c r="G1223" s="97"/>
      <c r="H1223" s="96"/>
      <c r="I1223" s="96"/>
      <c r="J1223" s="96"/>
      <c r="K1223" s="96"/>
      <c r="L1223" s="98"/>
      <c r="M1223" s="131"/>
      <c r="N1223" s="131"/>
      <c r="O1223" s="97"/>
      <c r="P1223" s="96"/>
      <c r="Z1223" s="87"/>
    </row>
    <row r="1224" spans="4:26" x14ac:dyDescent="0.45">
      <c r="D1224" s="96"/>
      <c r="E1224" s="96"/>
      <c r="F1224" s="96"/>
      <c r="G1224" s="97"/>
      <c r="H1224" s="96"/>
      <c r="I1224" s="96"/>
      <c r="J1224" s="96"/>
      <c r="K1224" s="96"/>
      <c r="L1224" s="98"/>
      <c r="M1224" s="131"/>
      <c r="N1224" s="131"/>
      <c r="O1224" s="97"/>
      <c r="P1224" s="96"/>
      <c r="Z1224" s="87"/>
    </row>
    <row r="1225" spans="4:26" x14ac:dyDescent="0.45">
      <c r="D1225" s="96"/>
      <c r="E1225" s="96"/>
      <c r="F1225" s="96"/>
      <c r="G1225" s="97"/>
      <c r="H1225" s="96"/>
      <c r="I1225" s="96"/>
      <c r="J1225" s="96"/>
      <c r="K1225" s="96"/>
      <c r="L1225" s="98"/>
      <c r="M1225" s="131"/>
      <c r="N1225" s="131"/>
      <c r="O1225" s="97"/>
      <c r="P1225" s="96"/>
      <c r="Z1225" s="87"/>
    </row>
    <row r="1226" spans="4:26" x14ac:dyDescent="0.45">
      <c r="D1226" s="96"/>
      <c r="E1226" s="96"/>
      <c r="F1226" s="96"/>
      <c r="G1226" s="97"/>
      <c r="H1226" s="96"/>
      <c r="I1226" s="96"/>
      <c r="J1226" s="96"/>
      <c r="K1226" s="96"/>
      <c r="L1226" s="98"/>
      <c r="M1226" s="131"/>
      <c r="N1226" s="131"/>
      <c r="O1226" s="97"/>
      <c r="P1226" s="96"/>
      <c r="Z1226" s="87"/>
    </row>
    <row r="1227" spans="4:26" x14ac:dyDescent="0.45">
      <c r="D1227" s="96"/>
      <c r="E1227" s="96"/>
      <c r="F1227" s="96"/>
      <c r="G1227" s="97"/>
      <c r="H1227" s="96"/>
      <c r="I1227" s="96"/>
      <c r="J1227" s="96"/>
      <c r="K1227" s="96"/>
      <c r="L1227" s="98"/>
      <c r="M1227" s="131"/>
      <c r="N1227" s="131"/>
      <c r="O1227" s="97"/>
      <c r="P1227" s="96"/>
      <c r="Z1227" s="87"/>
    </row>
    <row r="1228" spans="4:26" x14ac:dyDescent="0.45">
      <c r="D1228" s="96"/>
      <c r="E1228" s="96"/>
      <c r="F1228" s="96"/>
      <c r="G1228" s="97"/>
      <c r="H1228" s="96"/>
      <c r="I1228" s="96"/>
      <c r="J1228" s="96"/>
      <c r="K1228" s="96"/>
      <c r="L1228" s="98"/>
      <c r="M1228" s="131"/>
      <c r="N1228" s="131"/>
      <c r="O1228" s="97"/>
      <c r="P1228" s="96"/>
      <c r="Z1228" s="87"/>
    </row>
    <row r="1229" spans="4:26" x14ac:dyDescent="0.45">
      <c r="D1229" s="96"/>
      <c r="E1229" s="96"/>
      <c r="F1229" s="96"/>
      <c r="G1229" s="97"/>
      <c r="H1229" s="96"/>
      <c r="I1229" s="96"/>
      <c r="J1229" s="96"/>
      <c r="K1229" s="96"/>
      <c r="L1229" s="98"/>
      <c r="M1229" s="131"/>
      <c r="N1229" s="131"/>
      <c r="O1229" s="97"/>
      <c r="P1229" s="96"/>
      <c r="Z1229" s="87"/>
    </row>
    <row r="1230" spans="4:26" x14ac:dyDescent="0.45">
      <c r="D1230" s="96"/>
      <c r="E1230" s="96"/>
      <c r="F1230" s="96"/>
      <c r="G1230" s="97"/>
      <c r="H1230" s="96"/>
      <c r="I1230" s="96"/>
      <c r="J1230" s="96"/>
      <c r="K1230" s="96"/>
      <c r="L1230" s="98"/>
      <c r="M1230" s="131"/>
      <c r="N1230" s="131"/>
      <c r="O1230" s="97"/>
      <c r="P1230" s="96"/>
      <c r="Z1230" s="87"/>
    </row>
    <row r="1231" spans="4:26" x14ac:dyDescent="0.45">
      <c r="D1231" s="96"/>
      <c r="E1231" s="96"/>
      <c r="F1231" s="96"/>
      <c r="G1231" s="97"/>
      <c r="H1231" s="96"/>
      <c r="I1231" s="96"/>
      <c r="J1231" s="96"/>
      <c r="K1231" s="96"/>
      <c r="L1231" s="98"/>
      <c r="M1231" s="131"/>
      <c r="N1231" s="131"/>
      <c r="O1231" s="97"/>
      <c r="P1231" s="96"/>
      <c r="Z1231" s="87"/>
    </row>
    <row r="1232" spans="4:26" x14ac:dyDescent="0.45">
      <c r="D1232" s="96"/>
      <c r="E1232" s="96"/>
      <c r="F1232" s="96"/>
      <c r="G1232" s="97"/>
      <c r="H1232" s="96"/>
      <c r="I1232" s="96"/>
      <c r="J1232" s="96"/>
      <c r="K1232" s="96"/>
      <c r="L1232" s="98"/>
      <c r="M1232" s="131"/>
      <c r="N1232" s="131"/>
      <c r="O1232" s="97"/>
      <c r="P1232" s="96"/>
      <c r="Z1232" s="87"/>
    </row>
    <row r="1233" spans="4:26" x14ac:dyDescent="0.45">
      <c r="D1233" s="96"/>
      <c r="E1233" s="96"/>
      <c r="F1233" s="96"/>
      <c r="G1233" s="97"/>
      <c r="H1233" s="96"/>
      <c r="I1233" s="96"/>
      <c r="J1233" s="96"/>
      <c r="K1233" s="96"/>
      <c r="L1233" s="98"/>
      <c r="M1233" s="131"/>
      <c r="N1233" s="131"/>
      <c r="O1233" s="97"/>
      <c r="P1233" s="96"/>
      <c r="Z1233" s="87"/>
    </row>
    <row r="1234" spans="4:26" x14ac:dyDescent="0.45">
      <c r="D1234" s="96"/>
      <c r="E1234" s="96"/>
      <c r="F1234" s="96"/>
      <c r="G1234" s="97"/>
      <c r="H1234" s="96"/>
      <c r="I1234" s="96"/>
      <c r="J1234" s="96"/>
      <c r="K1234" s="96"/>
      <c r="L1234" s="98"/>
      <c r="M1234" s="131"/>
      <c r="N1234" s="131"/>
      <c r="O1234" s="97"/>
      <c r="P1234" s="96"/>
      <c r="Z1234" s="87"/>
    </row>
    <row r="1235" spans="4:26" x14ac:dyDescent="0.45">
      <c r="D1235" s="96"/>
      <c r="E1235" s="96"/>
      <c r="F1235" s="96"/>
      <c r="G1235" s="97"/>
      <c r="H1235" s="96"/>
      <c r="I1235" s="96"/>
      <c r="J1235" s="96"/>
      <c r="K1235" s="96"/>
      <c r="L1235" s="98"/>
      <c r="M1235" s="131"/>
      <c r="N1235" s="131"/>
      <c r="O1235" s="97"/>
      <c r="P1235" s="96"/>
      <c r="Z1235" s="87"/>
    </row>
    <row r="1236" spans="4:26" x14ac:dyDescent="0.45">
      <c r="D1236" s="96"/>
      <c r="E1236" s="96"/>
      <c r="F1236" s="96"/>
      <c r="G1236" s="97"/>
      <c r="H1236" s="96"/>
      <c r="I1236" s="96"/>
      <c r="J1236" s="96"/>
      <c r="K1236" s="96"/>
      <c r="L1236" s="98"/>
      <c r="M1236" s="131"/>
      <c r="N1236" s="131"/>
      <c r="O1236" s="97"/>
      <c r="P1236" s="96"/>
      <c r="Z1236" s="87"/>
    </row>
    <row r="1237" spans="4:26" x14ac:dyDescent="0.45">
      <c r="D1237" s="96"/>
      <c r="E1237" s="96"/>
      <c r="F1237" s="96"/>
      <c r="G1237" s="97"/>
      <c r="H1237" s="96"/>
      <c r="I1237" s="96"/>
      <c r="J1237" s="96"/>
      <c r="K1237" s="96"/>
      <c r="L1237" s="98"/>
      <c r="M1237" s="131"/>
      <c r="N1237" s="131"/>
      <c r="O1237" s="97"/>
      <c r="P1237" s="96"/>
      <c r="Z1237" s="87"/>
    </row>
    <row r="1238" spans="4:26" x14ac:dyDescent="0.45">
      <c r="D1238" s="96"/>
      <c r="E1238" s="96"/>
      <c r="F1238" s="96"/>
      <c r="G1238" s="97"/>
      <c r="H1238" s="96"/>
      <c r="I1238" s="96"/>
      <c r="J1238" s="96"/>
      <c r="K1238" s="96"/>
      <c r="L1238" s="98"/>
      <c r="M1238" s="131"/>
      <c r="N1238" s="131"/>
      <c r="O1238" s="97"/>
      <c r="P1238" s="96"/>
      <c r="Z1238" s="87"/>
    </row>
    <row r="1239" spans="4:26" x14ac:dyDescent="0.45">
      <c r="D1239" s="96"/>
      <c r="E1239" s="96"/>
      <c r="F1239" s="96"/>
      <c r="G1239" s="97"/>
      <c r="H1239" s="96"/>
      <c r="I1239" s="96"/>
      <c r="J1239" s="96"/>
      <c r="K1239" s="96"/>
      <c r="L1239" s="98"/>
      <c r="M1239" s="131"/>
      <c r="N1239" s="131"/>
      <c r="O1239" s="97"/>
      <c r="P1239" s="96"/>
      <c r="Z1239" s="87"/>
    </row>
    <row r="1240" spans="4:26" x14ac:dyDescent="0.45">
      <c r="D1240" s="96"/>
      <c r="E1240" s="96"/>
      <c r="F1240" s="96"/>
      <c r="G1240" s="97"/>
      <c r="H1240" s="96"/>
      <c r="I1240" s="96"/>
      <c r="J1240" s="96"/>
      <c r="K1240" s="96"/>
      <c r="L1240" s="98"/>
      <c r="M1240" s="131"/>
      <c r="N1240" s="131"/>
      <c r="O1240" s="97"/>
      <c r="P1240" s="96"/>
      <c r="Z1240" s="87"/>
    </row>
    <row r="1241" spans="4:26" x14ac:dyDescent="0.45">
      <c r="D1241" s="96"/>
      <c r="E1241" s="96"/>
      <c r="F1241" s="96"/>
      <c r="G1241" s="97"/>
      <c r="H1241" s="96"/>
      <c r="I1241" s="96"/>
      <c r="J1241" s="96"/>
      <c r="K1241" s="96"/>
      <c r="L1241" s="98"/>
      <c r="M1241" s="131"/>
      <c r="N1241" s="131"/>
      <c r="O1241" s="97"/>
      <c r="P1241" s="96"/>
      <c r="Z1241" s="87"/>
    </row>
    <row r="1242" spans="4:26" x14ac:dyDescent="0.45">
      <c r="D1242" s="96"/>
      <c r="E1242" s="96"/>
      <c r="F1242" s="96"/>
      <c r="G1242" s="97"/>
      <c r="H1242" s="96"/>
      <c r="I1242" s="96"/>
      <c r="J1242" s="96"/>
      <c r="K1242" s="96"/>
      <c r="L1242" s="98"/>
      <c r="M1242" s="131"/>
      <c r="N1242" s="131"/>
      <c r="O1242" s="97"/>
      <c r="P1242" s="96"/>
      <c r="Z1242" s="87"/>
    </row>
    <row r="1243" spans="4:26" x14ac:dyDescent="0.45">
      <c r="D1243" s="96"/>
      <c r="E1243" s="96"/>
      <c r="F1243" s="96"/>
      <c r="G1243" s="97"/>
      <c r="H1243" s="96"/>
      <c r="I1243" s="96"/>
      <c r="J1243" s="96"/>
      <c r="K1243" s="96"/>
      <c r="L1243" s="98"/>
      <c r="M1243" s="131"/>
      <c r="N1243" s="131"/>
      <c r="O1243" s="97"/>
      <c r="P1243" s="96"/>
      <c r="Z1243" s="87"/>
    </row>
    <row r="1244" spans="4:26" x14ac:dyDescent="0.45">
      <c r="D1244" s="96"/>
      <c r="E1244" s="96"/>
      <c r="F1244" s="96"/>
      <c r="G1244" s="97"/>
      <c r="H1244" s="96"/>
      <c r="I1244" s="96"/>
      <c r="J1244" s="96"/>
      <c r="K1244" s="96"/>
      <c r="L1244" s="98"/>
      <c r="M1244" s="131"/>
      <c r="N1244" s="131"/>
      <c r="O1244" s="97"/>
      <c r="P1244" s="96"/>
      <c r="Z1244" s="87"/>
    </row>
    <row r="1245" spans="4:26" x14ac:dyDescent="0.45">
      <c r="D1245" s="96"/>
      <c r="E1245" s="96"/>
      <c r="F1245" s="96"/>
      <c r="G1245" s="97"/>
      <c r="H1245" s="96"/>
      <c r="I1245" s="96"/>
      <c r="J1245" s="96"/>
      <c r="K1245" s="96"/>
      <c r="L1245" s="98"/>
      <c r="M1245" s="131"/>
      <c r="N1245" s="131"/>
      <c r="O1245" s="97"/>
      <c r="P1245" s="96"/>
      <c r="Z1245" s="87"/>
    </row>
    <row r="1246" spans="4:26" x14ac:dyDescent="0.45">
      <c r="D1246" s="96"/>
      <c r="E1246" s="96"/>
      <c r="F1246" s="96"/>
      <c r="G1246" s="97"/>
      <c r="H1246" s="96"/>
      <c r="I1246" s="96"/>
      <c r="J1246" s="96"/>
      <c r="K1246" s="96"/>
      <c r="L1246" s="98"/>
      <c r="M1246" s="131"/>
      <c r="N1246" s="131"/>
      <c r="O1246" s="97"/>
      <c r="P1246" s="96"/>
      <c r="Z1246" s="87"/>
    </row>
    <row r="1247" spans="4:26" x14ac:dyDescent="0.45">
      <c r="D1247" s="96"/>
      <c r="E1247" s="96"/>
      <c r="F1247" s="96"/>
      <c r="G1247" s="97"/>
      <c r="H1247" s="96"/>
      <c r="I1247" s="96"/>
      <c r="J1247" s="96"/>
      <c r="K1247" s="96"/>
      <c r="L1247" s="98"/>
      <c r="M1247" s="131"/>
      <c r="N1247" s="131"/>
      <c r="O1247" s="97"/>
      <c r="P1247" s="96"/>
      <c r="Z1247" s="87"/>
    </row>
    <row r="1248" spans="4:26" x14ac:dyDescent="0.45">
      <c r="D1248" s="96"/>
      <c r="E1248" s="96"/>
      <c r="F1248" s="96"/>
      <c r="G1248" s="97"/>
      <c r="H1248" s="96"/>
      <c r="I1248" s="96"/>
      <c r="J1248" s="96"/>
      <c r="K1248" s="96"/>
      <c r="L1248" s="98"/>
      <c r="M1248" s="131"/>
      <c r="N1248" s="131"/>
      <c r="O1248" s="97"/>
      <c r="P1248" s="96"/>
      <c r="Z1248" s="87"/>
    </row>
    <row r="1249" spans="4:26" x14ac:dyDescent="0.45">
      <c r="D1249" s="96"/>
      <c r="E1249" s="96"/>
      <c r="F1249" s="96"/>
      <c r="G1249" s="97"/>
      <c r="H1249" s="96"/>
      <c r="I1249" s="96"/>
      <c r="J1249" s="96"/>
      <c r="K1249" s="96"/>
      <c r="L1249" s="98"/>
      <c r="M1249" s="131"/>
      <c r="N1249" s="131"/>
      <c r="O1249" s="97"/>
      <c r="P1249" s="96"/>
      <c r="Z1249" s="87"/>
    </row>
    <row r="1250" spans="4:26" x14ac:dyDescent="0.45">
      <c r="D1250" s="96"/>
      <c r="E1250" s="96"/>
      <c r="F1250" s="96"/>
      <c r="G1250" s="97"/>
      <c r="H1250" s="96"/>
      <c r="I1250" s="96"/>
      <c r="J1250" s="96"/>
      <c r="K1250" s="96"/>
      <c r="L1250" s="98"/>
      <c r="M1250" s="131"/>
      <c r="N1250" s="131"/>
      <c r="O1250" s="97"/>
      <c r="P1250" s="96"/>
      <c r="Z1250" s="87"/>
    </row>
    <row r="1251" spans="4:26" x14ac:dyDescent="0.45">
      <c r="D1251" s="96"/>
      <c r="E1251" s="96"/>
      <c r="F1251" s="96"/>
      <c r="G1251" s="97"/>
      <c r="H1251" s="96"/>
      <c r="I1251" s="96"/>
      <c r="J1251" s="96"/>
      <c r="K1251" s="96"/>
      <c r="L1251" s="98"/>
      <c r="M1251" s="131"/>
      <c r="N1251" s="131"/>
      <c r="O1251" s="97"/>
      <c r="P1251" s="96"/>
      <c r="Z1251" s="87"/>
    </row>
    <row r="1252" spans="4:26" x14ac:dyDescent="0.45">
      <c r="D1252" s="96"/>
      <c r="E1252" s="96"/>
      <c r="F1252" s="96"/>
      <c r="G1252" s="97"/>
      <c r="H1252" s="96"/>
      <c r="I1252" s="96"/>
      <c r="J1252" s="96"/>
      <c r="K1252" s="96"/>
      <c r="L1252" s="98"/>
      <c r="M1252" s="131"/>
      <c r="N1252" s="131"/>
      <c r="O1252" s="97"/>
      <c r="P1252" s="96"/>
      <c r="Z1252" s="87"/>
    </row>
    <row r="1253" spans="4:26" x14ac:dyDescent="0.45">
      <c r="D1253" s="96"/>
      <c r="E1253" s="96"/>
      <c r="F1253" s="96"/>
      <c r="G1253" s="97"/>
      <c r="H1253" s="96"/>
      <c r="I1253" s="96"/>
      <c r="J1253" s="96"/>
      <c r="K1253" s="96"/>
      <c r="L1253" s="98"/>
      <c r="M1253" s="131"/>
      <c r="N1253" s="131"/>
      <c r="O1253" s="97"/>
      <c r="P1253" s="96"/>
      <c r="Z1253" s="87"/>
    </row>
    <row r="1254" spans="4:26" x14ac:dyDescent="0.45">
      <c r="D1254" s="96"/>
      <c r="E1254" s="96"/>
      <c r="F1254" s="96"/>
      <c r="G1254" s="97"/>
      <c r="H1254" s="96"/>
      <c r="I1254" s="96"/>
      <c r="J1254" s="96"/>
      <c r="K1254" s="96"/>
      <c r="L1254" s="98"/>
      <c r="M1254" s="131"/>
      <c r="N1254" s="131"/>
      <c r="O1254" s="97"/>
      <c r="P1254" s="96"/>
      <c r="Z1254" s="87"/>
    </row>
    <row r="1255" spans="4:26" x14ac:dyDescent="0.45">
      <c r="D1255" s="96"/>
      <c r="E1255" s="96"/>
      <c r="F1255" s="96"/>
      <c r="G1255" s="97"/>
      <c r="H1255" s="96"/>
      <c r="I1255" s="96"/>
      <c r="J1255" s="96"/>
      <c r="K1255" s="96"/>
      <c r="L1255" s="98"/>
      <c r="M1255" s="131"/>
      <c r="N1255" s="131"/>
      <c r="O1255" s="97"/>
      <c r="P1255" s="96"/>
      <c r="Z1255" s="87"/>
    </row>
    <row r="1256" spans="4:26" x14ac:dyDescent="0.45">
      <c r="D1256" s="96"/>
      <c r="E1256" s="96"/>
      <c r="F1256" s="96"/>
      <c r="G1256" s="97"/>
      <c r="H1256" s="96"/>
      <c r="I1256" s="96"/>
      <c r="J1256" s="96"/>
      <c r="K1256" s="96"/>
      <c r="L1256" s="98"/>
      <c r="M1256" s="131"/>
      <c r="N1256" s="131"/>
      <c r="O1256" s="97"/>
      <c r="P1256" s="96"/>
      <c r="Z1256" s="87"/>
    </row>
    <row r="1257" spans="4:26" x14ac:dyDescent="0.45">
      <c r="D1257" s="96"/>
      <c r="E1257" s="96"/>
      <c r="F1257" s="96"/>
      <c r="G1257" s="97"/>
      <c r="H1257" s="96"/>
      <c r="I1257" s="96"/>
      <c r="J1257" s="96"/>
      <c r="K1257" s="96"/>
      <c r="L1257" s="98"/>
      <c r="M1257" s="131"/>
      <c r="N1257" s="131"/>
      <c r="O1257" s="97"/>
      <c r="P1257" s="96"/>
      <c r="Z1257" s="87"/>
    </row>
    <row r="1258" spans="4:26" x14ac:dyDescent="0.45">
      <c r="D1258" s="96"/>
      <c r="E1258" s="96"/>
      <c r="F1258" s="96"/>
      <c r="G1258" s="97"/>
      <c r="H1258" s="96"/>
      <c r="I1258" s="96"/>
      <c r="J1258" s="96"/>
      <c r="K1258" s="96"/>
      <c r="L1258" s="98"/>
      <c r="M1258" s="131"/>
      <c r="N1258" s="131"/>
      <c r="O1258" s="97"/>
      <c r="P1258" s="96"/>
      <c r="Z1258" s="87"/>
    </row>
    <row r="1259" spans="4:26" x14ac:dyDescent="0.45">
      <c r="D1259" s="96"/>
      <c r="E1259" s="96"/>
      <c r="F1259" s="96"/>
      <c r="G1259" s="97"/>
      <c r="H1259" s="96"/>
      <c r="I1259" s="96"/>
      <c r="J1259" s="96"/>
      <c r="K1259" s="96"/>
      <c r="L1259" s="98"/>
      <c r="M1259" s="131"/>
      <c r="N1259" s="131"/>
      <c r="O1259" s="97"/>
      <c r="P1259" s="96"/>
      <c r="Z1259" s="87"/>
    </row>
    <row r="1260" spans="4:26" x14ac:dyDescent="0.45">
      <c r="D1260" s="96"/>
      <c r="E1260" s="96"/>
      <c r="F1260" s="96"/>
      <c r="G1260" s="97"/>
      <c r="H1260" s="96"/>
      <c r="I1260" s="96"/>
      <c r="J1260" s="96"/>
      <c r="K1260" s="96"/>
      <c r="L1260" s="98"/>
      <c r="M1260" s="131"/>
      <c r="N1260" s="131"/>
      <c r="O1260" s="97"/>
      <c r="P1260" s="96"/>
      <c r="Z1260" s="87"/>
    </row>
    <row r="1261" spans="4:26" x14ac:dyDescent="0.45">
      <c r="D1261" s="96"/>
      <c r="E1261" s="96"/>
      <c r="F1261" s="96"/>
      <c r="G1261" s="97"/>
      <c r="H1261" s="96"/>
      <c r="I1261" s="96"/>
      <c r="J1261" s="96"/>
      <c r="K1261" s="96"/>
      <c r="L1261" s="98"/>
      <c r="M1261" s="131"/>
      <c r="N1261" s="131"/>
      <c r="O1261" s="97"/>
      <c r="P1261" s="96"/>
      <c r="Z1261" s="87"/>
    </row>
    <row r="1262" spans="4:26" x14ac:dyDescent="0.45">
      <c r="D1262" s="96"/>
      <c r="E1262" s="96"/>
      <c r="F1262" s="96"/>
      <c r="G1262" s="97"/>
      <c r="H1262" s="96"/>
      <c r="I1262" s="96"/>
      <c r="J1262" s="96"/>
      <c r="K1262" s="96"/>
      <c r="L1262" s="98"/>
      <c r="M1262" s="131"/>
      <c r="N1262" s="131"/>
      <c r="O1262" s="97"/>
      <c r="P1262" s="96"/>
      <c r="Z1262" s="87"/>
    </row>
    <row r="1263" spans="4:26" x14ac:dyDescent="0.45">
      <c r="D1263" s="96"/>
      <c r="E1263" s="96"/>
      <c r="F1263" s="96"/>
      <c r="G1263" s="97"/>
      <c r="H1263" s="96"/>
      <c r="I1263" s="96"/>
      <c r="J1263" s="96"/>
      <c r="K1263" s="96"/>
      <c r="L1263" s="98"/>
      <c r="M1263" s="131"/>
      <c r="N1263" s="131"/>
      <c r="O1263" s="97"/>
      <c r="P1263" s="96"/>
      <c r="Z1263" s="87"/>
    </row>
    <row r="1264" spans="4:26" x14ac:dyDescent="0.45">
      <c r="D1264" s="96"/>
      <c r="E1264" s="96"/>
      <c r="F1264" s="96"/>
      <c r="G1264" s="97"/>
      <c r="H1264" s="96"/>
      <c r="I1264" s="96"/>
      <c r="J1264" s="96"/>
      <c r="K1264" s="96"/>
      <c r="L1264" s="98"/>
      <c r="M1264" s="131"/>
      <c r="N1264" s="131"/>
      <c r="O1264" s="97"/>
      <c r="P1264" s="96"/>
      <c r="Z1264" s="87"/>
    </row>
    <row r="1265" spans="4:26" x14ac:dyDescent="0.45">
      <c r="D1265" s="96"/>
      <c r="E1265" s="96"/>
      <c r="F1265" s="96"/>
      <c r="G1265" s="97"/>
      <c r="H1265" s="96"/>
      <c r="I1265" s="96"/>
      <c r="J1265" s="96"/>
      <c r="K1265" s="96"/>
      <c r="L1265" s="98"/>
      <c r="M1265" s="131"/>
      <c r="N1265" s="131"/>
      <c r="O1265" s="97"/>
      <c r="P1265" s="96"/>
      <c r="Z1265" s="87"/>
    </row>
    <row r="1266" spans="4:26" x14ac:dyDescent="0.45">
      <c r="D1266" s="96"/>
      <c r="E1266" s="96"/>
      <c r="F1266" s="96"/>
      <c r="G1266" s="97"/>
      <c r="H1266" s="96"/>
      <c r="I1266" s="96"/>
      <c r="J1266" s="96"/>
      <c r="K1266" s="96"/>
      <c r="L1266" s="98"/>
      <c r="M1266" s="131"/>
      <c r="N1266" s="131"/>
      <c r="O1266" s="97"/>
      <c r="P1266" s="96"/>
      <c r="Z1266" s="87"/>
    </row>
    <row r="1267" spans="4:26" x14ac:dyDescent="0.45">
      <c r="D1267" s="96"/>
      <c r="E1267" s="96"/>
      <c r="F1267" s="96"/>
      <c r="G1267" s="97"/>
      <c r="H1267" s="96"/>
      <c r="I1267" s="96"/>
      <c r="J1267" s="96"/>
      <c r="K1267" s="96"/>
      <c r="L1267" s="98"/>
      <c r="M1267" s="131"/>
      <c r="N1267" s="131"/>
      <c r="O1267" s="97"/>
      <c r="P1267" s="96"/>
      <c r="Z1267" s="87"/>
    </row>
    <row r="1268" spans="4:26" x14ac:dyDescent="0.45">
      <c r="D1268" s="96"/>
      <c r="E1268" s="96"/>
      <c r="F1268" s="96"/>
      <c r="G1268" s="97"/>
      <c r="H1268" s="96"/>
      <c r="I1268" s="96"/>
      <c r="J1268" s="96"/>
      <c r="K1268" s="96"/>
      <c r="L1268" s="98"/>
      <c r="M1268" s="131"/>
      <c r="N1268" s="131"/>
      <c r="O1268" s="97"/>
      <c r="P1268" s="96"/>
      <c r="Z1268" s="87"/>
    </row>
    <row r="1269" spans="4:26" x14ac:dyDescent="0.45">
      <c r="D1269" s="96"/>
      <c r="E1269" s="96"/>
      <c r="F1269" s="96"/>
      <c r="G1269" s="97"/>
      <c r="H1269" s="96"/>
      <c r="I1269" s="96"/>
      <c r="J1269" s="96"/>
      <c r="K1269" s="96"/>
      <c r="L1269" s="98"/>
      <c r="M1269" s="131"/>
      <c r="N1269" s="131"/>
      <c r="O1269" s="97"/>
      <c r="P1269" s="96"/>
      <c r="Z1269" s="87"/>
    </row>
    <row r="1270" spans="4:26" x14ac:dyDescent="0.45">
      <c r="D1270" s="96"/>
      <c r="E1270" s="96"/>
      <c r="F1270" s="96"/>
      <c r="G1270" s="97"/>
      <c r="H1270" s="96"/>
      <c r="I1270" s="96"/>
      <c r="J1270" s="96"/>
      <c r="K1270" s="96"/>
      <c r="L1270" s="98"/>
      <c r="M1270" s="131"/>
      <c r="N1270" s="131"/>
      <c r="O1270" s="97"/>
      <c r="P1270" s="96"/>
      <c r="Z1270" s="87"/>
    </row>
    <row r="1271" spans="4:26" x14ac:dyDescent="0.45">
      <c r="D1271" s="96"/>
      <c r="E1271" s="96"/>
      <c r="F1271" s="96"/>
      <c r="G1271" s="97"/>
      <c r="H1271" s="96"/>
      <c r="I1271" s="96"/>
      <c r="J1271" s="96"/>
      <c r="K1271" s="96"/>
      <c r="L1271" s="98"/>
      <c r="M1271" s="131"/>
      <c r="N1271" s="131"/>
      <c r="O1271" s="97"/>
      <c r="P1271" s="96"/>
      <c r="Z1271" s="87"/>
    </row>
    <row r="1272" spans="4:26" x14ac:dyDescent="0.45">
      <c r="D1272" s="96"/>
      <c r="E1272" s="96"/>
      <c r="F1272" s="96"/>
      <c r="G1272" s="97"/>
      <c r="H1272" s="96"/>
      <c r="I1272" s="96"/>
      <c r="J1272" s="96"/>
      <c r="K1272" s="96"/>
      <c r="L1272" s="98"/>
      <c r="M1272" s="131"/>
      <c r="N1272" s="131"/>
      <c r="O1272" s="97"/>
      <c r="P1272" s="96"/>
      <c r="Z1272" s="87"/>
    </row>
    <row r="1273" spans="4:26" x14ac:dyDescent="0.45">
      <c r="D1273" s="96"/>
      <c r="E1273" s="96"/>
      <c r="F1273" s="96"/>
      <c r="G1273" s="97"/>
      <c r="H1273" s="96"/>
      <c r="I1273" s="96"/>
      <c r="J1273" s="96"/>
      <c r="K1273" s="96"/>
      <c r="L1273" s="98"/>
      <c r="M1273" s="131"/>
      <c r="N1273" s="131"/>
      <c r="O1273" s="97"/>
      <c r="P1273" s="96"/>
      <c r="Z1273" s="87"/>
    </row>
    <row r="1274" spans="4:26" x14ac:dyDescent="0.45">
      <c r="D1274" s="96"/>
      <c r="E1274" s="96"/>
      <c r="F1274" s="96"/>
      <c r="G1274" s="97"/>
      <c r="H1274" s="96"/>
      <c r="I1274" s="96"/>
      <c r="J1274" s="96"/>
      <c r="K1274" s="96"/>
      <c r="L1274" s="98"/>
      <c r="M1274" s="131"/>
      <c r="N1274" s="131"/>
      <c r="O1274" s="97"/>
      <c r="P1274" s="96"/>
      <c r="Z1274" s="87"/>
    </row>
    <row r="1275" spans="4:26" x14ac:dyDescent="0.45">
      <c r="D1275" s="96"/>
      <c r="E1275" s="96"/>
      <c r="F1275" s="96"/>
      <c r="G1275" s="97"/>
      <c r="H1275" s="96"/>
      <c r="I1275" s="96"/>
      <c r="J1275" s="96"/>
      <c r="K1275" s="96"/>
      <c r="L1275" s="98"/>
      <c r="M1275" s="131"/>
      <c r="N1275" s="131"/>
      <c r="O1275" s="97"/>
      <c r="P1275" s="96"/>
      <c r="Z1275" s="87"/>
    </row>
    <row r="1276" spans="4:26" x14ac:dyDescent="0.45">
      <c r="D1276" s="96"/>
      <c r="E1276" s="96"/>
      <c r="F1276" s="96"/>
      <c r="G1276" s="97"/>
      <c r="H1276" s="96"/>
      <c r="I1276" s="96"/>
      <c r="J1276" s="96"/>
      <c r="K1276" s="96"/>
      <c r="L1276" s="98"/>
      <c r="M1276" s="131"/>
      <c r="N1276" s="131"/>
      <c r="O1276" s="97"/>
      <c r="P1276" s="96"/>
      <c r="Z1276" s="87"/>
    </row>
    <row r="1277" spans="4:26" x14ac:dyDescent="0.45">
      <c r="D1277" s="96"/>
      <c r="E1277" s="96"/>
      <c r="F1277" s="96"/>
      <c r="G1277" s="97"/>
      <c r="H1277" s="96"/>
      <c r="I1277" s="96"/>
      <c r="J1277" s="96"/>
      <c r="K1277" s="96"/>
      <c r="L1277" s="98"/>
      <c r="M1277" s="131"/>
      <c r="N1277" s="131"/>
      <c r="O1277" s="97"/>
      <c r="P1277" s="96"/>
      <c r="Z1277" s="87"/>
    </row>
    <row r="1278" spans="4:26" x14ac:dyDescent="0.45">
      <c r="D1278" s="96"/>
      <c r="E1278" s="96"/>
      <c r="F1278" s="96"/>
      <c r="G1278" s="97"/>
      <c r="H1278" s="96"/>
      <c r="I1278" s="96"/>
      <c r="J1278" s="96"/>
      <c r="K1278" s="96"/>
      <c r="L1278" s="98"/>
      <c r="M1278" s="131"/>
      <c r="N1278" s="131"/>
      <c r="O1278" s="97"/>
      <c r="P1278" s="96"/>
      <c r="Z1278" s="87"/>
    </row>
    <row r="1279" spans="4:26" x14ac:dyDescent="0.45">
      <c r="D1279" s="96"/>
      <c r="E1279" s="96"/>
      <c r="F1279" s="96"/>
      <c r="G1279" s="97"/>
      <c r="H1279" s="96"/>
      <c r="I1279" s="96"/>
      <c r="J1279" s="96"/>
      <c r="K1279" s="96"/>
      <c r="L1279" s="98"/>
      <c r="M1279" s="131"/>
      <c r="N1279" s="131"/>
      <c r="O1279" s="97"/>
      <c r="P1279" s="96"/>
      <c r="Z1279" s="87"/>
    </row>
    <row r="1280" spans="4:26" x14ac:dyDescent="0.45">
      <c r="D1280" s="96"/>
      <c r="E1280" s="96"/>
      <c r="F1280" s="96"/>
      <c r="G1280" s="97"/>
      <c r="H1280" s="96"/>
      <c r="I1280" s="96"/>
      <c r="J1280" s="96"/>
      <c r="K1280" s="96"/>
      <c r="L1280" s="98"/>
      <c r="M1280" s="131"/>
      <c r="N1280" s="131"/>
      <c r="O1280" s="97"/>
      <c r="P1280" s="96"/>
      <c r="Z1280" s="87"/>
    </row>
    <row r="1281" spans="4:26" x14ac:dyDescent="0.45">
      <c r="D1281" s="96"/>
      <c r="E1281" s="96"/>
      <c r="F1281" s="96"/>
      <c r="G1281" s="97"/>
      <c r="H1281" s="96"/>
      <c r="I1281" s="96"/>
      <c r="J1281" s="96"/>
      <c r="K1281" s="96"/>
      <c r="L1281" s="98"/>
      <c r="M1281" s="131"/>
      <c r="N1281" s="131"/>
      <c r="O1281" s="97"/>
      <c r="P1281" s="96"/>
      <c r="Z1281" s="87"/>
    </row>
    <row r="1282" spans="4:26" x14ac:dyDescent="0.45">
      <c r="D1282" s="96"/>
      <c r="E1282" s="96"/>
      <c r="F1282" s="96"/>
      <c r="G1282" s="97"/>
      <c r="H1282" s="96"/>
      <c r="I1282" s="96"/>
      <c r="J1282" s="96"/>
      <c r="K1282" s="96"/>
      <c r="L1282" s="98"/>
      <c r="M1282" s="131"/>
      <c r="N1282" s="131"/>
      <c r="O1282" s="97"/>
      <c r="P1282" s="96"/>
      <c r="Z1282" s="87"/>
    </row>
    <row r="1283" spans="4:26" x14ac:dyDescent="0.45">
      <c r="D1283" s="96"/>
      <c r="E1283" s="96"/>
      <c r="F1283" s="96"/>
      <c r="G1283" s="97"/>
      <c r="H1283" s="96"/>
      <c r="I1283" s="96"/>
      <c r="J1283" s="96"/>
      <c r="K1283" s="96"/>
      <c r="L1283" s="98"/>
      <c r="M1283" s="131"/>
      <c r="N1283" s="131"/>
      <c r="O1283" s="97"/>
      <c r="P1283" s="96"/>
      <c r="Z1283" s="87"/>
    </row>
    <row r="1284" spans="4:26" x14ac:dyDescent="0.45">
      <c r="D1284" s="96"/>
      <c r="E1284" s="96"/>
      <c r="F1284" s="96"/>
      <c r="G1284" s="97"/>
      <c r="H1284" s="96"/>
      <c r="I1284" s="96"/>
      <c r="J1284" s="96"/>
      <c r="K1284" s="96"/>
      <c r="L1284" s="98"/>
      <c r="M1284" s="131"/>
      <c r="N1284" s="131"/>
      <c r="O1284" s="97"/>
      <c r="P1284" s="96"/>
      <c r="Z1284" s="87"/>
    </row>
    <row r="1285" spans="4:26" x14ac:dyDescent="0.45">
      <c r="D1285" s="96"/>
      <c r="E1285" s="96"/>
      <c r="F1285" s="96"/>
      <c r="G1285" s="97"/>
      <c r="H1285" s="96"/>
      <c r="I1285" s="96"/>
      <c r="J1285" s="96"/>
      <c r="K1285" s="96"/>
      <c r="L1285" s="98"/>
      <c r="M1285" s="131"/>
      <c r="N1285" s="131"/>
      <c r="O1285" s="97"/>
      <c r="P1285" s="96"/>
      <c r="Z1285" s="87"/>
    </row>
    <row r="1286" spans="4:26" x14ac:dyDescent="0.45">
      <c r="D1286" s="96"/>
      <c r="E1286" s="96"/>
      <c r="F1286" s="96"/>
      <c r="G1286" s="97"/>
      <c r="H1286" s="96"/>
      <c r="I1286" s="96"/>
      <c r="J1286" s="96"/>
      <c r="K1286" s="96"/>
      <c r="L1286" s="98"/>
      <c r="M1286" s="131"/>
      <c r="N1286" s="131"/>
      <c r="O1286" s="97"/>
      <c r="P1286" s="96"/>
      <c r="Z1286" s="87"/>
    </row>
    <row r="1287" spans="4:26" x14ac:dyDescent="0.45">
      <c r="D1287" s="96"/>
      <c r="E1287" s="96"/>
      <c r="F1287" s="96"/>
      <c r="G1287" s="97"/>
      <c r="H1287" s="96"/>
      <c r="I1287" s="96"/>
      <c r="J1287" s="96"/>
      <c r="K1287" s="96"/>
      <c r="L1287" s="98"/>
      <c r="M1287" s="131"/>
      <c r="N1287" s="131"/>
      <c r="O1287" s="97"/>
      <c r="P1287" s="96"/>
      <c r="Z1287" s="87"/>
    </row>
    <row r="1288" spans="4:26" x14ac:dyDescent="0.45">
      <c r="D1288" s="96"/>
      <c r="E1288" s="96"/>
      <c r="F1288" s="96"/>
      <c r="G1288" s="97"/>
      <c r="H1288" s="96"/>
      <c r="I1288" s="96"/>
      <c r="J1288" s="96"/>
      <c r="K1288" s="96"/>
      <c r="L1288" s="98"/>
      <c r="M1288" s="131"/>
      <c r="N1288" s="131"/>
      <c r="O1288" s="97"/>
      <c r="P1288" s="96"/>
      <c r="Z1288" s="87"/>
    </row>
    <row r="1289" spans="4:26" x14ac:dyDescent="0.45">
      <c r="D1289" s="96"/>
      <c r="E1289" s="96"/>
      <c r="F1289" s="96"/>
      <c r="G1289" s="97"/>
      <c r="H1289" s="96"/>
      <c r="I1289" s="96"/>
      <c r="J1289" s="96"/>
      <c r="K1289" s="96"/>
      <c r="L1289" s="98"/>
      <c r="M1289" s="131"/>
      <c r="N1289" s="131"/>
      <c r="O1289" s="97"/>
      <c r="P1289" s="96"/>
      <c r="Z1289" s="87"/>
    </row>
    <row r="1290" spans="4:26" x14ac:dyDescent="0.45">
      <c r="D1290" s="96"/>
      <c r="E1290" s="96"/>
      <c r="F1290" s="96"/>
      <c r="G1290" s="97"/>
      <c r="H1290" s="96"/>
      <c r="I1290" s="96"/>
      <c r="J1290" s="96"/>
      <c r="K1290" s="96"/>
      <c r="L1290" s="98"/>
      <c r="M1290" s="131"/>
      <c r="N1290" s="131"/>
      <c r="O1290" s="97"/>
      <c r="P1290" s="96"/>
      <c r="Z1290" s="87"/>
    </row>
    <row r="1291" spans="4:26" x14ac:dyDescent="0.45">
      <c r="D1291" s="96"/>
      <c r="E1291" s="96"/>
      <c r="F1291" s="96"/>
      <c r="G1291" s="97"/>
      <c r="H1291" s="96"/>
      <c r="I1291" s="96"/>
      <c r="J1291" s="96"/>
      <c r="K1291" s="96"/>
      <c r="L1291" s="98"/>
      <c r="M1291" s="131"/>
      <c r="N1291" s="131"/>
      <c r="O1291" s="97"/>
      <c r="P1291" s="96"/>
      <c r="Z1291" s="87"/>
    </row>
    <row r="1292" spans="4:26" x14ac:dyDescent="0.45">
      <c r="D1292" s="96"/>
      <c r="E1292" s="96"/>
      <c r="F1292" s="96"/>
      <c r="G1292" s="97"/>
      <c r="H1292" s="96"/>
      <c r="I1292" s="96"/>
      <c r="J1292" s="96"/>
      <c r="K1292" s="96"/>
      <c r="L1292" s="98"/>
      <c r="M1292" s="131"/>
      <c r="N1292" s="131"/>
      <c r="O1292" s="97"/>
      <c r="P1292" s="96"/>
      <c r="Z1292" s="87"/>
    </row>
    <row r="1293" spans="4:26" x14ac:dyDescent="0.45">
      <c r="D1293" s="96"/>
      <c r="E1293" s="96"/>
      <c r="F1293" s="96"/>
      <c r="G1293" s="97"/>
      <c r="H1293" s="96"/>
      <c r="I1293" s="96"/>
      <c r="J1293" s="96"/>
      <c r="K1293" s="96"/>
      <c r="L1293" s="98"/>
      <c r="M1293" s="131"/>
      <c r="N1293" s="131"/>
      <c r="O1293" s="97"/>
      <c r="P1293" s="96"/>
      <c r="Z1293" s="87"/>
    </row>
    <row r="1294" spans="4:26" x14ac:dyDescent="0.45">
      <c r="D1294" s="96"/>
      <c r="E1294" s="96"/>
      <c r="F1294" s="96"/>
      <c r="G1294" s="97"/>
      <c r="H1294" s="96"/>
      <c r="I1294" s="96"/>
      <c r="J1294" s="96"/>
      <c r="K1294" s="96"/>
      <c r="L1294" s="98"/>
      <c r="M1294" s="131"/>
      <c r="N1294" s="131"/>
      <c r="O1294" s="97"/>
      <c r="P1294" s="96"/>
      <c r="Z1294" s="87"/>
    </row>
    <row r="1295" spans="4:26" x14ac:dyDescent="0.45">
      <c r="D1295" s="96"/>
      <c r="E1295" s="96"/>
      <c r="F1295" s="96"/>
      <c r="G1295" s="97"/>
      <c r="H1295" s="96"/>
      <c r="I1295" s="96"/>
      <c r="J1295" s="96"/>
      <c r="K1295" s="96"/>
      <c r="L1295" s="98"/>
      <c r="M1295" s="131"/>
      <c r="N1295" s="131"/>
      <c r="O1295" s="97"/>
      <c r="P1295" s="96"/>
      <c r="Z1295" s="87"/>
    </row>
    <row r="1296" spans="4:26" x14ac:dyDescent="0.45">
      <c r="D1296" s="96"/>
      <c r="E1296" s="96"/>
      <c r="F1296" s="96"/>
      <c r="G1296" s="97"/>
      <c r="H1296" s="96"/>
      <c r="I1296" s="96"/>
      <c r="J1296" s="96"/>
      <c r="K1296" s="96"/>
      <c r="L1296" s="98"/>
      <c r="M1296" s="131"/>
      <c r="N1296" s="131"/>
      <c r="O1296" s="97"/>
      <c r="P1296" s="96"/>
      <c r="Z1296" s="87"/>
    </row>
    <row r="1297" spans="4:26" x14ac:dyDescent="0.45">
      <c r="D1297" s="96"/>
      <c r="E1297" s="96"/>
      <c r="F1297" s="96"/>
      <c r="G1297" s="97"/>
      <c r="H1297" s="96"/>
      <c r="I1297" s="96"/>
      <c r="J1297" s="96"/>
      <c r="K1297" s="96"/>
      <c r="L1297" s="98"/>
      <c r="M1297" s="131"/>
      <c r="N1297" s="131"/>
      <c r="O1297" s="97"/>
      <c r="P1297" s="96"/>
      <c r="Z1297" s="87"/>
    </row>
    <row r="1298" spans="4:26" x14ac:dyDescent="0.45">
      <c r="D1298" s="96"/>
      <c r="E1298" s="96"/>
      <c r="F1298" s="96"/>
      <c r="G1298" s="97"/>
      <c r="H1298" s="96"/>
      <c r="I1298" s="96"/>
      <c r="J1298" s="96"/>
      <c r="K1298" s="96"/>
      <c r="L1298" s="98"/>
      <c r="M1298" s="131"/>
      <c r="N1298" s="131"/>
      <c r="O1298" s="97"/>
      <c r="P1298" s="96"/>
      <c r="Z1298" s="87"/>
    </row>
    <row r="1299" spans="4:26" x14ac:dyDescent="0.45">
      <c r="D1299" s="96"/>
      <c r="E1299" s="96"/>
      <c r="F1299" s="96"/>
      <c r="G1299" s="97"/>
      <c r="H1299" s="96"/>
      <c r="I1299" s="96"/>
      <c r="J1299" s="96"/>
      <c r="K1299" s="96"/>
      <c r="L1299" s="98"/>
      <c r="M1299" s="131"/>
      <c r="N1299" s="131"/>
      <c r="O1299" s="97"/>
      <c r="P1299" s="96"/>
      <c r="Z1299" s="87"/>
    </row>
    <row r="1300" spans="4:26" x14ac:dyDescent="0.45">
      <c r="D1300" s="96"/>
      <c r="E1300" s="96"/>
      <c r="F1300" s="96"/>
      <c r="G1300" s="97"/>
      <c r="H1300" s="96"/>
      <c r="I1300" s="96"/>
      <c r="J1300" s="96"/>
      <c r="K1300" s="96"/>
      <c r="L1300" s="98"/>
      <c r="M1300" s="131"/>
      <c r="N1300" s="131"/>
      <c r="O1300" s="97"/>
      <c r="P1300" s="96"/>
      <c r="Z1300" s="87"/>
    </row>
    <row r="1301" spans="4:26" x14ac:dyDescent="0.45">
      <c r="D1301" s="96"/>
      <c r="E1301" s="96"/>
      <c r="F1301" s="96"/>
      <c r="G1301" s="97"/>
      <c r="H1301" s="96"/>
      <c r="I1301" s="96"/>
      <c r="J1301" s="96"/>
      <c r="K1301" s="96"/>
      <c r="L1301" s="98"/>
      <c r="M1301" s="131"/>
      <c r="N1301" s="131"/>
      <c r="O1301" s="97"/>
      <c r="P1301" s="96"/>
      <c r="Z1301" s="87"/>
    </row>
    <row r="1302" spans="4:26" x14ac:dyDescent="0.45">
      <c r="D1302" s="96"/>
      <c r="E1302" s="96"/>
      <c r="F1302" s="96"/>
      <c r="G1302" s="97"/>
      <c r="H1302" s="96"/>
      <c r="I1302" s="96"/>
      <c r="J1302" s="96"/>
      <c r="K1302" s="96"/>
      <c r="L1302" s="98"/>
      <c r="M1302" s="131"/>
      <c r="N1302" s="131"/>
      <c r="O1302" s="97"/>
      <c r="P1302" s="96"/>
      <c r="Z1302" s="87"/>
    </row>
    <row r="1303" spans="4:26" x14ac:dyDescent="0.45">
      <c r="D1303" s="96"/>
      <c r="E1303" s="96"/>
      <c r="F1303" s="96"/>
      <c r="G1303" s="97"/>
      <c r="H1303" s="96"/>
      <c r="I1303" s="96"/>
      <c r="J1303" s="96"/>
      <c r="K1303" s="96"/>
      <c r="L1303" s="98"/>
      <c r="M1303" s="131"/>
      <c r="N1303" s="131"/>
      <c r="O1303" s="97"/>
      <c r="P1303" s="96"/>
      <c r="Z1303" s="87"/>
    </row>
    <row r="1304" spans="4:26" x14ac:dyDescent="0.45">
      <c r="D1304" s="96"/>
      <c r="E1304" s="96"/>
      <c r="F1304" s="96"/>
      <c r="G1304" s="97"/>
      <c r="H1304" s="96"/>
      <c r="I1304" s="96"/>
      <c r="J1304" s="96"/>
      <c r="K1304" s="96"/>
      <c r="L1304" s="98"/>
      <c r="M1304" s="131"/>
      <c r="N1304" s="131"/>
      <c r="O1304" s="97"/>
      <c r="P1304" s="96"/>
      <c r="Z1304" s="87"/>
    </row>
    <row r="1305" spans="4:26" x14ac:dyDescent="0.45">
      <c r="D1305" s="96"/>
      <c r="E1305" s="96"/>
      <c r="F1305" s="96"/>
      <c r="G1305" s="97"/>
      <c r="H1305" s="96"/>
      <c r="I1305" s="96"/>
      <c r="J1305" s="96"/>
      <c r="K1305" s="96"/>
      <c r="L1305" s="98"/>
      <c r="M1305" s="131"/>
      <c r="N1305" s="131"/>
      <c r="O1305" s="97"/>
      <c r="P1305" s="96"/>
      <c r="Z1305" s="87"/>
    </row>
    <row r="1306" spans="4:26" x14ac:dyDescent="0.45">
      <c r="D1306" s="96"/>
      <c r="E1306" s="96"/>
      <c r="F1306" s="96"/>
      <c r="G1306" s="97"/>
      <c r="H1306" s="96"/>
      <c r="I1306" s="96"/>
      <c r="J1306" s="96"/>
      <c r="K1306" s="96"/>
      <c r="L1306" s="98"/>
      <c r="M1306" s="131"/>
      <c r="N1306" s="131"/>
      <c r="O1306" s="97"/>
      <c r="P1306" s="96"/>
      <c r="Z1306" s="87"/>
    </row>
    <row r="1307" spans="4:26" x14ac:dyDescent="0.45">
      <c r="D1307" s="96"/>
      <c r="E1307" s="96"/>
      <c r="F1307" s="96"/>
      <c r="G1307" s="97"/>
      <c r="H1307" s="96"/>
      <c r="I1307" s="96"/>
      <c r="J1307" s="96"/>
      <c r="K1307" s="96"/>
      <c r="L1307" s="98"/>
      <c r="M1307" s="131"/>
      <c r="N1307" s="131"/>
      <c r="O1307" s="97"/>
      <c r="P1307" s="96"/>
      <c r="Z1307" s="87"/>
    </row>
    <row r="1308" spans="4:26" x14ac:dyDescent="0.45">
      <c r="D1308" s="96"/>
      <c r="E1308" s="96"/>
      <c r="F1308" s="96"/>
      <c r="G1308" s="97"/>
      <c r="H1308" s="96"/>
      <c r="I1308" s="96"/>
      <c r="J1308" s="96"/>
      <c r="K1308" s="96"/>
      <c r="L1308" s="98"/>
      <c r="M1308" s="131"/>
      <c r="N1308" s="131"/>
      <c r="O1308" s="97"/>
      <c r="P1308" s="96"/>
      <c r="Z1308" s="87"/>
    </row>
    <row r="1309" spans="4:26" x14ac:dyDescent="0.45">
      <c r="D1309" s="96"/>
      <c r="E1309" s="96"/>
      <c r="F1309" s="96"/>
      <c r="G1309" s="97"/>
      <c r="H1309" s="96"/>
      <c r="I1309" s="96"/>
      <c r="J1309" s="96"/>
      <c r="K1309" s="96"/>
      <c r="L1309" s="98"/>
      <c r="M1309" s="131"/>
      <c r="N1309" s="131"/>
      <c r="O1309" s="97"/>
      <c r="P1309" s="96"/>
      <c r="Z1309" s="87"/>
    </row>
    <row r="1310" spans="4:26" x14ac:dyDescent="0.45">
      <c r="D1310" s="96"/>
      <c r="E1310" s="96"/>
      <c r="F1310" s="96"/>
      <c r="G1310" s="97"/>
      <c r="H1310" s="96"/>
      <c r="I1310" s="96"/>
      <c r="J1310" s="96"/>
      <c r="K1310" s="96"/>
      <c r="L1310" s="98"/>
      <c r="M1310" s="131"/>
      <c r="N1310" s="131"/>
      <c r="O1310" s="97"/>
      <c r="P1310" s="96"/>
      <c r="Z1310" s="87"/>
    </row>
    <row r="1311" spans="4:26" x14ac:dyDescent="0.45">
      <c r="D1311" s="96"/>
      <c r="E1311" s="96"/>
      <c r="F1311" s="96"/>
      <c r="G1311" s="97"/>
      <c r="H1311" s="96"/>
      <c r="I1311" s="96"/>
      <c r="J1311" s="96"/>
      <c r="K1311" s="96"/>
      <c r="L1311" s="98"/>
      <c r="M1311" s="131"/>
      <c r="N1311" s="131"/>
      <c r="O1311" s="97"/>
      <c r="P1311" s="96"/>
      <c r="Z1311" s="87"/>
    </row>
    <row r="1312" spans="4:26" x14ac:dyDescent="0.45">
      <c r="D1312" s="96"/>
      <c r="E1312" s="96"/>
      <c r="F1312" s="96"/>
      <c r="G1312" s="97"/>
      <c r="H1312" s="96"/>
      <c r="I1312" s="96"/>
      <c r="J1312" s="96"/>
      <c r="K1312" s="96"/>
      <c r="L1312" s="98"/>
      <c r="M1312" s="131"/>
      <c r="N1312" s="131"/>
      <c r="O1312" s="97"/>
      <c r="P1312" s="96"/>
      <c r="Z1312" s="87"/>
    </row>
    <row r="1313" spans="4:26" x14ac:dyDescent="0.45">
      <c r="D1313" s="96"/>
      <c r="E1313" s="96"/>
      <c r="F1313" s="96"/>
      <c r="G1313" s="97"/>
      <c r="H1313" s="96"/>
      <c r="I1313" s="96"/>
      <c r="J1313" s="96"/>
      <c r="K1313" s="96"/>
      <c r="L1313" s="98"/>
      <c r="M1313" s="131"/>
      <c r="N1313" s="131"/>
      <c r="O1313" s="97"/>
      <c r="P1313" s="96"/>
      <c r="Z1313" s="87"/>
    </row>
    <row r="1314" spans="4:26" x14ac:dyDescent="0.45">
      <c r="D1314" s="96"/>
      <c r="E1314" s="96"/>
      <c r="F1314" s="96"/>
      <c r="G1314" s="97"/>
      <c r="H1314" s="96"/>
      <c r="I1314" s="96"/>
      <c r="J1314" s="96"/>
      <c r="K1314" s="96"/>
      <c r="L1314" s="98"/>
      <c r="M1314" s="131"/>
      <c r="N1314" s="131"/>
      <c r="O1314" s="97"/>
      <c r="P1314" s="96"/>
      <c r="Z1314" s="87"/>
    </row>
    <row r="1315" spans="4:26" x14ac:dyDescent="0.45">
      <c r="D1315" s="96"/>
      <c r="E1315" s="96"/>
      <c r="F1315" s="96"/>
      <c r="G1315" s="97"/>
      <c r="H1315" s="96"/>
      <c r="I1315" s="96"/>
      <c r="J1315" s="96"/>
      <c r="K1315" s="96"/>
      <c r="L1315" s="98"/>
      <c r="M1315" s="131"/>
      <c r="N1315" s="131"/>
      <c r="O1315" s="97"/>
      <c r="P1315" s="96"/>
      <c r="Z1315" s="87"/>
    </row>
    <row r="1316" spans="4:26" x14ac:dyDescent="0.45">
      <c r="D1316" s="96"/>
      <c r="E1316" s="96"/>
      <c r="F1316" s="96"/>
      <c r="G1316" s="97"/>
      <c r="H1316" s="96"/>
      <c r="I1316" s="96"/>
      <c r="J1316" s="96"/>
      <c r="K1316" s="96"/>
      <c r="L1316" s="98"/>
      <c r="M1316" s="131"/>
      <c r="N1316" s="131"/>
      <c r="O1316" s="97"/>
      <c r="P1316" s="96"/>
      <c r="Z1316" s="87"/>
    </row>
    <row r="1317" spans="4:26" x14ac:dyDescent="0.45">
      <c r="D1317" s="96"/>
      <c r="E1317" s="96"/>
      <c r="F1317" s="96"/>
      <c r="G1317" s="97"/>
      <c r="H1317" s="96"/>
      <c r="I1317" s="96"/>
      <c r="J1317" s="96"/>
      <c r="K1317" s="96"/>
      <c r="L1317" s="98"/>
      <c r="M1317" s="131"/>
      <c r="N1317" s="131"/>
      <c r="O1317" s="97"/>
      <c r="P1317" s="96"/>
      <c r="Z1317" s="87"/>
    </row>
    <row r="1318" spans="4:26" x14ac:dyDescent="0.45">
      <c r="D1318" s="96"/>
      <c r="E1318" s="96"/>
      <c r="F1318" s="96"/>
      <c r="G1318" s="97"/>
      <c r="H1318" s="96"/>
      <c r="I1318" s="96"/>
      <c r="J1318" s="96"/>
      <c r="K1318" s="96"/>
      <c r="L1318" s="98"/>
      <c r="M1318" s="131"/>
      <c r="N1318" s="131"/>
      <c r="O1318" s="97"/>
      <c r="P1318" s="96"/>
      <c r="Z1318" s="87"/>
    </row>
    <row r="1319" spans="4:26" x14ac:dyDescent="0.45">
      <c r="D1319" s="96"/>
      <c r="E1319" s="96"/>
      <c r="F1319" s="96"/>
      <c r="G1319" s="97"/>
      <c r="H1319" s="96"/>
      <c r="I1319" s="96"/>
      <c r="J1319" s="96"/>
      <c r="K1319" s="96"/>
      <c r="L1319" s="98"/>
      <c r="M1319" s="131"/>
      <c r="N1319" s="131"/>
      <c r="O1319" s="97"/>
      <c r="P1319" s="96"/>
      <c r="Z1319" s="87"/>
    </row>
    <row r="1320" spans="4:26" x14ac:dyDescent="0.45">
      <c r="D1320" s="96"/>
      <c r="E1320" s="96"/>
      <c r="F1320" s="96"/>
      <c r="G1320" s="97"/>
      <c r="H1320" s="96"/>
      <c r="I1320" s="96"/>
      <c r="J1320" s="96"/>
      <c r="K1320" s="96"/>
      <c r="L1320" s="98"/>
      <c r="M1320" s="131"/>
      <c r="N1320" s="131"/>
      <c r="O1320" s="97"/>
      <c r="P1320" s="96"/>
      <c r="Z1320" s="87"/>
    </row>
    <row r="1321" spans="4:26" x14ac:dyDescent="0.45">
      <c r="D1321" s="96"/>
      <c r="E1321" s="96"/>
      <c r="F1321" s="96"/>
      <c r="G1321" s="97"/>
      <c r="H1321" s="96"/>
      <c r="I1321" s="96"/>
      <c r="J1321" s="96"/>
      <c r="K1321" s="96"/>
      <c r="L1321" s="98"/>
      <c r="M1321" s="131"/>
      <c r="N1321" s="131"/>
      <c r="O1321" s="97"/>
      <c r="P1321" s="96"/>
      <c r="Z1321" s="87"/>
    </row>
    <row r="1322" spans="4:26" x14ac:dyDescent="0.45">
      <c r="D1322" s="96"/>
      <c r="E1322" s="96"/>
      <c r="F1322" s="96"/>
      <c r="G1322" s="97"/>
      <c r="H1322" s="96"/>
      <c r="I1322" s="96"/>
      <c r="J1322" s="96"/>
      <c r="K1322" s="96"/>
      <c r="L1322" s="98"/>
      <c r="M1322" s="131"/>
      <c r="N1322" s="131"/>
      <c r="O1322" s="97"/>
      <c r="P1322" s="96"/>
      <c r="Z1322" s="87"/>
    </row>
    <row r="1323" spans="4:26" x14ac:dyDescent="0.45">
      <c r="D1323" s="96"/>
      <c r="E1323" s="96"/>
      <c r="F1323" s="96"/>
      <c r="G1323" s="97"/>
      <c r="H1323" s="96"/>
      <c r="I1323" s="96"/>
      <c r="J1323" s="96"/>
      <c r="K1323" s="96"/>
      <c r="L1323" s="98"/>
      <c r="M1323" s="131"/>
      <c r="N1323" s="131"/>
      <c r="O1323" s="97"/>
      <c r="P1323" s="96"/>
      <c r="Z1323" s="87"/>
    </row>
    <row r="1324" spans="4:26" x14ac:dyDescent="0.45">
      <c r="D1324" s="96"/>
      <c r="E1324" s="96"/>
      <c r="F1324" s="96"/>
      <c r="G1324" s="97"/>
      <c r="H1324" s="96"/>
      <c r="I1324" s="96"/>
      <c r="J1324" s="96"/>
      <c r="K1324" s="96"/>
      <c r="L1324" s="98"/>
      <c r="M1324" s="131"/>
      <c r="N1324" s="131"/>
      <c r="O1324" s="97"/>
      <c r="P1324" s="96"/>
      <c r="Z1324" s="87"/>
    </row>
    <row r="1325" spans="4:26" x14ac:dyDescent="0.45">
      <c r="D1325" s="96"/>
      <c r="E1325" s="96"/>
      <c r="F1325" s="96"/>
      <c r="G1325" s="97"/>
      <c r="H1325" s="96"/>
      <c r="I1325" s="96"/>
      <c r="J1325" s="96"/>
      <c r="K1325" s="96"/>
      <c r="L1325" s="98"/>
      <c r="M1325" s="131"/>
      <c r="N1325" s="131"/>
      <c r="O1325" s="97"/>
      <c r="P1325" s="96"/>
      <c r="Z1325" s="87"/>
    </row>
    <row r="1326" spans="4:26" x14ac:dyDescent="0.45">
      <c r="D1326" s="96"/>
      <c r="E1326" s="96"/>
      <c r="F1326" s="96"/>
      <c r="G1326" s="97"/>
      <c r="H1326" s="96"/>
      <c r="I1326" s="96"/>
      <c r="J1326" s="96"/>
      <c r="K1326" s="96"/>
      <c r="L1326" s="98"/>
      <c r="M1326" s="131"/>
      <c r="N1326" s="131"/>
      <c r="O1326" s="97"/>
      <c r="P1326" s="96"/>
      <c r="Z1326" s="87"/>
    </row>
    <row r="1327" spans="4:26" x14ac:dyDescent="0.45">
      <c r="D1327" s="96"/>
      <c r="E1327" s="96"/>
      <c r="F1327" s="96"/>
      <c r="G1327" s="97"/>
      <c r="H1327" s="96"/>
      <c r="I1327" s="96"/>
      <c r="J1327" s="96"/>
      <c r="K1327" s="96"/>
      <c r="L1327" s="98"/>
      <c r="M1327" s="131"/>
      <c r="N1327" s="131"/>
      <c r="O1327" s="97"/>
      <c r="P1327" s="96"/>
      <c r="Z1327" s="87"/>
    </row>
    <row r="1328" spans="4:26" x14ac:dyDescent="0.45">
      <c r="D1328" s="96"/>
      <c r="E1328" s="96"/>
      <c r="F1328" s="96"/>
      <c r="G1328" s="97"/>
      <c r="H1328" s="96"/>
      <c r="I1328" s="96"/>
      <c r="J1328" s="96"/>
      <c r="K1328" s="96"/>
      <c r="L1328" s="98"/>
      <c r="M1328" s="131"/>
      <c r="N1328" s="131"/>
      <c r="O1328" s="97"/>
      <c r="P1328" s="96"/>
      <c r="Z1328" s="87"/>
    </row>
    <row r="1329" spans="4:26" x14ac:dyDescent="0.45">
      <c r="D1329" s="96"/>
      <c r="E1329" s="96"/>
      <c r="F1329" s="96"/>
      <c r="G1329" s="97"/>
      <c r="H1329" s="96"/>
      <c r="I1329" s="96"/>
      <c r="J1329" s="96"/>
      <c r="K1329" s="96"/>
      <c r="L1329" s="98"/>
      <c r="M1329" s="131"/>
      <c r="N1329" s="131"/>
      <c r="O1329" s="97"/>
      <c r="P1329" s="96"/>
      <c r="Z1329" s="87"/>
    </row>
    <row r="1330" spans="4:26" x14ac:dyDescent="0.45">
      <c r="D1330" s="96"/>
      <c r="E1330" s="96"/>
      <c r="F1330" s="96"/>
      <c r="G1330" s="97"/>
      <c r="H1330" s="96"/>
      <c r="I1330" s="96"/>
      <c r="J1330" s="96"/>
      <c r="K1330" s="96"/>
      <c r="L1330" s="98"/>
      <c r="M1330" s="131"/>
      <c r="N1330" s="131"/>
      <c r="O1330" s="97"/>
      <c r="P1330" s="96"/>
      <c r="Z1330" s="87"/>
    </row>
    <row r="1331" spans="4:26" x14ac:dyDescent="0.45">
      <c r="D1331" s="96"/>
      <c r="E1331" s="96"/>
      <c r="F1331" s="96"/>
      <c r="G1331" s="97"/>
      <c r="H1331" s="96"/>
      <c r="I1331" s="96"/>
      <c r="J1331" s="96"/>
      <c r="K1331" s="96"/>
      <c r="L1331" s="98"/>
      <c r="M1331" s="131"/>
      <c r="N1331" s="131"/>
      <c r="O1331" s="97"/>
      <c r="P1331" s="96"/>
      <c r="Z1331" s="87"/>
    </row>
    <row r="1332" spans="4:26" x14ac:dyDescent="0.45">
      <c r="D1332" s="96"/>
      <c r="E1332" s="96"/>
      <c r="F1332" s="96"/>
      <c r="G1332" s="97"/>
      <c r="H1332" s="96"/>
      <c r="I1332" s="96"/>
      <c r="J1332" s="96"/>
      <c r="K1332" s="96"/>
      <c r="L1332" s="98"/>
      <c r="M1332" s="131"/>
      <c r="N1332" s="131"/>
      <c r="O1332" s="97"/>
      <c r="P1332" s="96"/>
      <c r="Z1332" s="87"/>
    </row>
    <row r="1333" spans="4:26" x14ac:dyDescent="0.45">
      <c r="D1333" s="96"/>
      <c r="E1333" s="96"/>
      <c r="F1333" s="96"/>
      <c r="G1333" s="97"/>
      <c r="H1333" s="96"/>
      <c r="I1333" s="96"/>
      <c r="J1333" s="96"/>
      <c r="K1333" s="96"/>
      <c r="L1333" s="98"/>
      <c r="M1333" s="131"/>
      <c r="N1333" s="131"/>
      <c r="O1333" s="97"/>
      <c r="P1333" s="96"/>
      <c r="Z1333" s="87"/>
    </row>
    <row r="1334" spans="4:26" x14ac:dyDescent="0.45">
      <c r="D1334" s="96"/>
      <c r="E1334" s="96"/>
      <c r="F1334" s="96"/>
      <c r="G1334" s="97"/>
      <c r="H1334" s="96"/>
      <c r="I1334" s="96"/>
      <c r="J1334" s="96"/>
      <c r="K1334" s="96"/>
      <c r="L1334" s="98"/>
      <c r="M1334" s="131"/>
      <c r="N1334" s="131"/>
      <c r="O1334" s="97"/>
      <c r="P1334" s="96"/>
      <c r="Z1334" s="87"/>
    </row>
    <row r="1335" spans="4:26" x14ac:dyDescent="0.45">
      <c r="D1335" s="96"/>
      <c r="E1335" s="96"/>
      <c r="F1335" s="96"/>
      <c r="G1335" s="97"/>
      <c r="H1335" s="96"/>
      <c r="I1335" s="96"/>
      <c r="J1335" s="96"/>
      <c r="K1335" s="96"/>
      <c r="L1335" s="98"/>
      <c r="M1335" s="131"/>
      <c r="N1335" s="131"/>
      <c r="O1335" s="97"/>
      <c r="P1335" s="96"/>
      <c r="Z1335" s="87"/>
    </row>
    <row r="1336" spans="4:26" x14ac:dyDescent="0.45">
      <c r="D1336" s="96"/>
      <c r="E1336" s="96"/>
      <c r="F1336" s="96"/>
      <c r="G1336" s="97"/>
      <c r="H1336" s="96"/>
      <c r="I1336" s="96"/>
      <c r="J1336" s="96"/>
      <c r="K1336" s="96"/>
      <c r="L1336" s="98"/>
      <c r="M1336" s="131"/>
      <c r="N1336" s="131"/>
      <c r="O1336" s="97"/>
      <c r="P1336" s="96"/>
      <c r="Z1336" s="87"/>
    </row>
    <row r="1337" spans="4:26" x14ac:dyDescent="0.45">
      <c r="D1337" s="96"/>
      <c r="E1337" s="96"/>
      <c r="F1337" s="96"/>
      <c r="G1337" s="97"/>
      <c r="H1337" s="96"/>
      <c r="I1337" s="96"/>
      <c r="J1337" s="96"/>
      <c r="K1337" s="96"/>
      <c r="L1337" s="98"/>
      <c r="M1337" s="131"/>
      <c r="N1337" s="131"/>
      <c r="O1337" s="97"/>
      <c r="P1337" s="96"/>
      <c r="Z1337" s="87"/>
    </row>
    <row r="1338" spans="4:26" x14ac:dyDescent="0.45">
      <c r="D1338" s="96"/>
      <c r="E1338" s="96"/>
      <c r="F1338" s="96"/>
      <c r="G1338" s="97"/>
      <c r="H1338" s="96"/>
      <c r="I1338" s="96"/>
      <c r="J1338" s="96"/>
      <c r="K1338" s="96"/>
      <c r="L1338" s="98"/>
      <c r="M1338" s="131"/>
      <c r="N1338" s="131"/>
      <c r="O1338" s="97"/>
      <c r="P1338" s="96"/>
      <c r="Z1338" s="87"/>
    </row>
    <row r="1339" spans="4:26" x14ac:dyDescent="0.45">
      <c r="D1339" s="96"/>
      <c r="E1339" s="96"/>
      <c r="F1339" s="96"/>
      <c r="G1339" s="97"/>
      <c r="H1339" s="96"/>
      <c r="I1339" s="96"/>
      <c r="J1339" s="96"/>
      <c r="K1339" s="96"/>
      <c r="L1339" s="98"/>
      <c r="M1339" s="131"/>
      <c r="N1339" s="131"/>
      <c r="O1339" s="97"/>
      <c r="P1339" s="96"/>
      <c r="Z1339" s="87"/>
    </row>
    <row r="1340" spans="4:26" x14ac:dyDescent="0.45">
      <c r="D1340" s="96"/>
      <c r="E1340" s="96"/>
      <c r="F1340" s="96"/>
      <c r="G1340" s="97"/>
      <c r="H1340" s="96"/>
      <c r="I1340" s="96"/>
      <c r="J1340" s="96"/>
      <c r="K1340" s="96"/>
      <c r="L1340" s="98"/>
      <c r="M1340" s="131"/>
      <c r="N1340" s="131"/>
      <c r="O1340" s="97"/>
      <c r="P1340" s="96"/>
      <c r="Z1340" s="87"/>
    </row>
    <row r="1341" spans="4:26" x14ac:dyDescent="0.45">
      <c r="D1341" s="96"/>
      <c r="E1341" s="96"/>
      <c r="F1341" s="96"/>
      <c r="G1341" s="97"/>
      <c r="H1341" s="96"/>
      <c r="I1341" s="96"/>
      <c r="J1341" s="96"/>
      <c r="K1341" s="96"/>
      <c r="L1341" s="98"/>
      <c r="M1341" s="131"/>
      <c r="N1341" s="131"/>
      <c r="O1341" s="97"/>
      <c r="P1341" s="96"/>
      <c r="Z1341" s="87"/>
    </row>
    <row r="1342" spans="4:26" x14ac:dyDescent="0.45">
      <c r="D1342" s="96"/>
      <c r="E1342" s="96"/>
      <c r="F1342" s="96"/>
      <c r="G1342" s="97"/>
      <c r="H1342" s="96"/>
      <c r="I1342" s="96"/>
      <c r="J1342" s="96"/>
      <c r="K1342" s="96"/>
      <c r="L1342" s="98"/>
      <c r="M1342" s="131"/>
      <c r="N1342" s="131"/>
      <c r="O1342" s="97"/>
      <c r="P1342" s="96"/>
      <c r="Z1342" s="87"/>
    </row>
    <row r="1343" spans="4:26" x14ac:dyDescent="0.45">
      <c r="D1343" s="96"/>
      <c r="E1343" s="96"/>
      <c r="F1343" s="96"/>
      <c r="G1343" s="97"/>
      <c r="H1343" s="96"/>
      <c r="I1343" s="96"/>
      <c r="J1343" s="96"/>
      <c r="K1343" s="96"/>
      <c r="L1343" s="98"/>
      <c r="M1343" s="131"/>
      <c r="N1343" s="131"/>
      <c r="O1343" s="97"/>
      <c r="P1343" s="96"/>
      <c r="Z1343" s="87"/>
    </row>
    <row r="1344" spans="4:26" x14ac:dyDescent="0.45">
      <c r="D1344" s="96"/>
      <c r="E1344" s="96"/>
      <c r="F1344" s="96"/>
      <c r="G1344" s="97"/>
      <c r="H1344" s="96"/>
      <c r="I1344" s="96"/>
      <c r="J1344" s="96"/>
      <c r="K1344" s="96"/>
      <c r="L1344" s="98"/>
      <c r="M1344" s="131"/>
      <c r="N1344" s="131"/>
      <c r="O1344" s="97"/>
      <c r="P1344" s="96"/>
      <c r="Z1344" s="87"/>
    </row>
    <row r="1345" spans="4:26" x14ac:dyDescent="0.45">
      <c r="D1345" s="96"/>
      <c r="E1345" s="96"/>
      <c r="F1345" s="96"/>
      <c r="G1345" s="97"/>
      <c r="H1345" s="96"/>
      <c r="I1345" s="96"/>
      <c r="J1345" s="96"/>
      <c r="K1345" s="96"/>
      <c r="L1345" s="98"/>
      <c r="M1345" s="131"/>
      <c r="N1345" s="131"/>
      <c r="O1345" s="97"/>
      <c r="P1345" s="96"/>
      <c r="Z1345" s="87"/>
    </row>
    <row r="1346" spans="4:26" x14ac:dyDescent="0.45">
      <c r="D1346" s="96"/>
      <c r="E1346" s="96"/>
      <c r="F1346" s="96"/>
      <c r="G1346" s="97"/>
      <c r="H1346" s="96"/>
      <c r="I1346" s="96"/>
      <c r="J1346" s="96"/>
      <c r="K1346" s="96"/>
      <c r="L1346" s="98"/>
      <c r="M1346" s="131"/>
      <c r="N1346" s="131"/>
      <c r="O1346" s="97"/>
      <c r="P1346" s="96"/>
      <c r="Z1346" s="87"/>
    </row>
    <row r="1347" spans="4:26" x14ac:dyDescent="0.45">
      <c r="D1347" s="96"/>
      <c r="E1347" s="96"/>
      <c r="F1347" s="96"/>
      <c r="G1347" s="97"/>
      <c r="H1347" s="96"/>
      <c r="I1347" s="96"/>
      <c r="J1347" s="96"/>
      <c r="K1347" s="96"/>
      <c r="L1347" s="98"/>
      <c r="M1347" s="131"/>
      <c r="N1347" s="131"/>
      <c r="O1347" s="97"/>
      <c r="P1347" s="96"/>
      <c r="Z1347" s="87"/>
    </row>
    <row r="1348" spans="4:26" x14ac:dyDescent="0.45">
      <c r="D1348" s="96"/>
      <c r="E1348" s="96"/>
      <c r="F1348" s="96"/>
      <c r="G1348" s="97"/>
      <c r="H1348" s="96"/>
      <c r="I1348" s="96"/>
      <c r="J1348" s="96"/>
      <c r="K1348" s="96"/>
      <c r="L1348" s="98"/>
      <c r="M1348" s="131"/>
      <c r="N1348" s="131"/>
      <c r="O1348" s="97"/>
      <c r="P1348" s="96"/>
      <c r="Z1348" s="87"/>
    </row>
    <row r="1349" spans="4:26" x14ac:dyDescent="0.45">
      <c r="D1349" s="96"/>
      <c r="E1349" s="96"/>
      <c r="F1349" s="96"/>
      <c r="G1349" s="97"/>
      <c r="H1349" s="96"/>
      <c r="I1349" s="96"/>
      <c r="J1349" s="96"/>
      <c r="K1349" s="96"/>
      <c r="L1349" s="98"/>
      <c r="M1349" s="131"/>
      <c r="N1349" s="131"/>
      <c r="O1349" s="97"/>
      <c r="P1349" s="96"/>
      <c r="Z1349" s="87"/>
    </row>
    <row r="1350" spans="4:26" x14ac:dyDescent="0.45">
      <c r="D1350" s="96"/>
      <c r="E1350" s="96"/>
      <c r="F1350" s="96"/>
      <c r="G1350" s="97"/>
      <c r="H1350" s="96"/>
      <c r="I1350" s="96"/>
      <c r="J1350" s="96"/>
      <c r="K1350" s="96"/>
      <c r="L1350" s="98"/>
      <c r="M1350" s="131"/>
      <c r="N1350" s="131"/>
      <c r="O1350" s="97"/>
      <c r="P1350" s="96"/>
      <c r="Z1350" s="87"/>
    </row>
    <row r="1351" spans="4:26" x14ac:dyDescent="0.45">
      <c r="D1351" s="96"/>
      <c r="E1351" s="96"/>
      <c r="F1351" s="96"/>
      <c r="G1351" s="97"/>
      <c r="H1351" s="96"/>
      <c r="I1351" s="96"/>
      <c r="J1351" s="96"/>
      <c r="K1351" s="96"/>
      <c r="L1351" s="98"/>
      <c r="M1351" s="131"/>
      <c r="N1351" s="131"/>
      <c r="O1351" s="97"/>
      <c r="P1351" s="96"/>
      <c r="Z1351" s="87"/>
    </row>
    <row r="1352" spans="4:26" x14ac:dyDescent="0.45">
      <c r="D1352" s="96"/>
      <c r="E1352" s="96"/>
      <c r="F1352" s="96"/>
      <c r="G1352" s="97"/>
      <c r="H1352" s="96"/>
      <c r="I1352" s="96"/>
      <c r="J1352" s="96"/>
      <c r="K1352" s="96"/>
      <c r="L1352" s="98"/>
      <c r="M1352" s="131"/>
      <c r="N1352" s="131"/>
      <c r="O1352" s="97"/>
      <c r="P1352" s="96"/>
      <c r="Z1352" s="87"/>
    </row>
    <row r="1353" spans="4:26" x14ac:dyDescent="0.45">
      <c r="D1353" s="96"/>
      <c r="E1353" s="96"/>
      <c r="F1353" s="96"/>
      <c r="G1353" s="97"/>
      <c r="H1353" s="96"/>
      <c r="I1353" s="96"/>
      <c r="J1353" s="96"/>
      <c r="K1353" s="96"/>
      <c r="L1353" s="98"/>
      <c r="M1353" s="131"/>
      <c r="N1353" s="131"/>
      <c r="O1353" s="97"/>
      <c r="P1353" s="96"/>
      <c r="Z1353" s="87"/>
    </row>
    <row r="1354" spans="4:26" x14ac:dyDescent="0.45">
      <c r="D1354" s="96"/>
      <c r="E1354" s="96"/>
      <c r="F1354" s="96"/>
      <c r="G1354" s="97"/>
      <c r="H1354" s="96"/>
      <c r="I1354" s="96"/>
      <c r="J1354" s="96"/>
      <c r="K1354" s="96"/>
      <c r="L1354" s="98"/>
      <c r="M1354" s="131"/>
      <c r="N1354" s="131"/>
      <c r="O1354" s="97"/>
      <c r="P1354" s="96"/>
      <c r="Z1354" s="87"/>
    </row>
    <row r="1355" spans="4:26" x14ac:dyDescent="0.45">
      <c r="D1355" s="96"/>
      <c r="E1355" s="96"/>
      <c r="F1355" s="96"/>
      <c r="G1355" s="97"/>
      <c r="H1355" s="96"/>
      <c r="I1355" s="96"/>
      <c r="J1355" s="96"/>
      <c r="K1355" s="96"/>
      <c r="L1355" s="98"/>
      <c r="M1355" s="131"/>
      <c r="N1355" s="131"/>
      <c r="O1355" s="97"/>
      <c r="P1355" s="96"/>
      <c r="Z1355" s="87"/>
    </row>
    <row r="1356" spans="4:26" x14ac:dyDescent="0.45">
      <c r="D1356" s="96"/>
      <c r="E1356" s="96"/>
      <c r="F1356" s="96"/>
      <c r="G1356" s="97"/>
      <c r="H1356" s="96"/>
      <c r="I1356" s="96"/>
      <c r="J1356" s="96"/>
      <c r="K1356" s="96"/>
      <c r="L1356" s="98"/>
      <c r="M1356" s="131"/>
      <c r="N1356" s="131"/>
      <c r="O1356" s="97"/>
      <c r="P1356" s="96"/>
      <c r="Z1356" s="87"/>
    </row>
    <row r="1357" spans="4:26" x14ac:dyDescent="0.45">
      <c r="D1357" s="96"/>
      <c r="E1357" s="96"/>
      <c r="F1357" s="96"/>
      <c r="G1357" s="97"/>
      <c r="H1357" s="96"/>
      <c r="I1357" s="96"/>
      <c r="J1357" s="96"/>
      <c r="K1357" s="96"/>
      <c r="L1357" s="98"/>
      <c r="M1357" s="131"/>
      <c r="N1357" s="131"/>
      <c r="O1357" s="97"/>
      <c r="P1357" s="96"/>
      <c r="Z1357" s="87"/>
    </row>
    <row r="1358" spans="4:26" x14ac:dyDescent="0.45">
      <c r="D1358" s="96"/>
      <c r="E1358" s="96"/>
      <c r="F1358" s="96"/>
      <c r="G1358" s="97"/>
      <c r="H1358" s="96"/>
      <c r="I1358" s="96"/>
      <c r="J1358" s="96"/>
      <c r="K1358" s="96"/>
      <c r="L1358" s="98"/>
      <c r="M1358" s="131"/>
      <c r="N1358" s="131"/>
      <c r="O1358" s="97"/>
      <c r="P1358" s="96"/>
      <c r="Z1358" s="87"/>
    </row>
    <row r="1359" spans="4:26" x14ac:dyDescent="0.45">
      <c r="D1359" s="96"/>
      <c r="E1359" s="96"/>
      <c r="F1359" s="96"/>
      <c r="G1359" s="97"/>
      <c r="H1359" s="96"/>
      <c r="I1359" s="96"/>
      <c r="J1359" s="96"/>
      <c r="K1359" s="96"/>
      <c r="L1359" s="98"/>
      <c r="M1359" s="131"/>
      <c r="N1359" s="131"/>
      <c r="O1359" s="97"/>
      <c r="P1359" s="96"/>
      <c r="Z1359" s="87"/>
    </row>
    <row r="1360" spans="4:26" x14ac:dyDescent="0.45">
      <c r="D1360" s="96"/>
      <c r="E1360" s="96"/>
      <c r="F1360" s="96"/>
      <c r="G1360" s="97"/>
      <c r="H1360" s="96"/>
      <c r="I1360" s="96"/>
      <c r="J1360" s="96"/>
      <c r="K1360" s="96"/>
      <c r="L1360" s="98"/>
      <c r="M1360" s="131"/>
      <c r="N1360" s="131"/>
      <c r="O1360" s="97"/>
      <c r="P1360" s="96"/>
      <c r="Z1360" s="87"/>
    </row>
    <row r="1361" spans="4:26" x14ac:dyDescent="0.45">
      <c r="D1361" s="96"/>
      <c r="E1361" s="96"/>
      <c r="F1361" s="96"/>
      <c r="G1361" s="97"/>
      <c r="H1361" s="96"/>
      <c r="I1361" s="96"/>
      <c r="J1361" s="96"/>
      <c r="K1361" s="96"/>
      <c r="L1361" s="98"/>
      <c r="M1361" s="131"/>
      <c r="N1361" s="131"/>
      <c r="O1361" s="97"/>
      <c r="P1361" s="96"/>
      <c r="Z1361" s="87"/>
    </row>
    <row r="1362" spans="4:26" x14ac:dyDescent="0.45">
      <c r="D1362" s="96"/>
      <c r="E1362" s="96"/>
      <c r="F1362" s="96"/>
      <c r="G1362" s="97"/>
      <c r="H1362" s="96"/>
      <c r="I1362" s="96"/>
      <c r="J1362" s="96"/>
      <c r="K1362" s="96"/>
      <c r="L1362" s="98"/>
      <c r="M1362" s="131"/>
      <c r="N1362" s="131"/>
      <c r="O1362" s="97"/>
      <c r="P1362" s="96"/>
      <c r="Z1362" s="87"/>
    </row>
    <row r="1363" spans="4:26" x14ac:dyDescent="0.45">
      <c r="D1363" s="96"/>
      <c r="E1363" s="96"/>
      <c r="F1363" s="96"/>
      <c r="G1363" s="97"/>
      <c r="H1363" s="96"/>
      <c r="I1363" s="96"/>
      <c r="J1363" s="96"/>
      <c r="K1363" s="96"/>
      <c r="L1363" s="98"/>
      <c r="M1363" s="131"/>
      <c r="N1363" s="131"/>
      <c r="O1363" s="97"/>
      <c r="P1363" s="96"/>
      <c r="Z1363" s="87"/>
    </row>
    <row r="1364" spans="4:26" x14ac:dyDescent="0.45">
      <c r="D1364" s="96"/>
      <c r="E1364" s="96"/>
      <c r="F1364" s="96"/>
      <c r="G1364" s="97"/>
      <c r="H1364" s="96"/>
      <c r="I1364" s="96"/>
      <c r="J1364" s="96"/>
      <c r="K1364" s="96"/>
      <c r="L1364" s="98"/>
      <c r="M1364" s="131"/>
      <c r="N1364" s="131"/>
      <c r="O1364" s="97"/>
      <c r="P1364" s="96"/>
      <c r="Z1364" s="87"/>
    </row>
    <row r="1365" spans="4:26" x14ac:dyDescent="0.45">
      <c r="D1365" s="96"/>
      <c r="E1365" s="96"/>
      <c r="F1365" s="96"/>
      <c r="G1365" s="97"/>
      <c r="H1365" s="96"/>
      <c r="I1365" s="96"/>
      <c r="J1365" s="96"/>
      <c r="K1365" s="96"/>
      <c r="L1365" s="98"/>
      <c r="M1365" s="131"/>
      <c r="N1365" s="131"/>
      <c r="O1365" s="97"/>
      <c r="P1365" s="96"/>
      <c r="Z1365" s="87"/>
    </row>
    <row r="1366" spans="4:26" x14ac:dyDescent="0.45">
      <c r="D1366" s="96"/>
      <c r="E1366" s="96"/>
      <c r="F1366" s="96"/>
      <c r="G1366" s="97"/>
      <c r="H1366" s="96"/>
      <c r="I1366" s="96"/>
      <c r="J1366" s="96"/>
      <c r="K1366" s="96"/>
      <c r="L1366" s="98"/>
      <c r="M1366" s="131"/>
      <c r="N1366" s="131"/>
      <c r="O1366" s="97"/>
      <c r="P1366" s="96"/>
      <c r="Z1366" s="87"/>
    </row>
    <row r="1367" spans="4:26" x14ac:dyDescent="0.45">
      <c r="D1367" s="96"/>
      <c r="E1367" s="96"/>
      <c r="F1367" s="96"/>
      <c r="G1367" s="97"/>
      <c r="H1367" s="96"/>
      <c r="I1367" s="96"/>
      <c r="J1367" s="96"/>
      <c r="K1367" s="96"/>
      <c r="L1367" s="98"/>
      <c r="M1367" s="131"/>
      <c r="N1367" s="131"/>
      <c r="O1367" s="97"/>
      <c r="P1367" s="96"/>
      <c r="Z1367" s="87"/>
    </row>
    <row r="1368" spans="4:26" x14ac:dyDescent="0.45">
      <c r="D1368" s="96"/>
      <c r="E1368" s="96"/>
      <c r="F1368" s="96"/>
      <c r="G1368" s="97"/>
      <c r="H1368" s="96"/>
      <c r="I1368" s="96"/>
      <c r="J1368" s="96"/>
      <c r="K1368" s="96"/>
      <c r="L1368" s="98"/>
      <c r="M1368" s="131"/>
      <c r="N1368" s="131"/>
      <c r="O1368" s="97"/>
      <c r="P1368" s="96"/>
      <c r="Z1368" s="87"/>
    </row>
    <row r="1369" spans="4:26" x14ac:dyDescent="0.45">
      <c r="D1369" s="96"/>
      <c r="E1369" s="96"/>
      <c r="F1369" s="96"/>
      <c r="G1369" s="97"/>
      <c r="H1369" s="96"/>
      <c r="I1369" s="96"/>
      <c r="J1369" s="96"/>
      <c r="K1369" s="96"/>
      <c r="L1369" s="98"/>
      <c r="M1369" s="131"/>
      <c r="N1369" s="131"/>
      <c r="O1369" s="97"/>
      <c r="P1369" s="96"/>
      <c r="Z1369" s="87"/>
    </row>
    <row r="1370" spans="4:26" x14ac:dyDescent="0.45">
      <c r="D1370" s="96"/>
      <c r="E1370" s="96"/>
      <c r="F1370" s="96"/>
      <c r="G1370" s="97"/>
      <c r="H1370" s="96"/>
      <c r="I1370" s="96"/>
      <c r="J1370" s="96"/>
      <c r="K1370" s="96"/>
      <c r="L1370" s="98"/>
      <c r="M1370" s="131"/>
      <c r="N1370" s="131"/>
      <c r="O1370" s="97"/>
      <c r="P1370" s="96"/>
      <c r="Z1370" s="87"/>
    </row>
    <row r="1371" spans="4:26" x14ac:dyDescent="0.45">
      <c r="D1371" s="96"/>
      <c r="E1371" s="96"/>
      <c r="F1371" s="96"/>
      <c r="G1371" s="97"/>
      <c r="H1371" s="96"/>
      <c r="I1371" s="96"/>
      <c r="J1371" s="96"/>
      <c r="K1371" s="96"/>
      <c r="L1371" s="98"/>
      <c r="M1371" s="131"/>
      <c r="N1371" s="131"/>
      <c r="O1371" s="97"/>
      <c r="P1371" s="96"/>
      <c r="Z1371" s="87"/>
    </row>
    <row r="1372" spans="4:26" x14ac:dyDescent="0.45">
      <c r="D1372" s="96"/>
      <c r="E1372" s="96"/>
      <c r="F1372" s="96"/>
      <c r="G1372" s="97"/>
      <c r="H1372" s="96"/>
      <c r="I1372" s="96"/>
      <c r="J1372" s="96"/>
      <c r="K1372" s="96"/>
      <c r="L1372" s="98"/>
      <c r="M1372" s="131"/>
      <c r="N1372" s="131"/>
      <c r="O1372" s="97"/>
      <c r="P1372" s="96"/>
      <c r="Z1372" s="87"/>
    </row>
    <row r="1373" spans="4:26" x14ac:dyDescent="0.45">
      <c r="D1373" s="96"/>
      <c r="E1373" s="96"/>
      <c r="F1373" s="96"/>
      <c r="G1373" s="97"/>
      <c r="H1373" s="96"/>
      <c r="I1373" s="96"/>
      <c r="J1373" s="96"/>
      <c r="K1373" s="96"/>
      <c r="L1373" s="98"/>
      <c r="M1373" s="131"/>
      <c r="N1373" s="131"/>
      <c r="O1373" s="97"/>
      <c r="P1373" s="96"/>
      <c r="Z1373" s="87"/>
    </row>
    <row r="1374" spans="4:26" x14ac:dyDescent="0.45">
      <c r="D1374" s="96"/>
      <c r="E1374" s="96"/>
      <c r="F1374" s="96"/>
      <c r="G1374" s="97"/>
      <c r="H1374" s="96"/>
      <c r="I1374" s="96"/>
      <c r="J1374" s="96"/>
      <c r="K1374" s="96"/>
      <c r="L1374" s="98"/>
      <c r="M1374" s="131"/>
      <c r="N1374" s="131"/>
      <c r="O1374" s="97"/>
      <c r="P1374" s="96"/>
      <c r="Z1374" s="87"/>
    </row>
    <row r="1375" spans="4:26" x14ac:dyDescent="0.45">
      <c r="D1375" s="96"/>
      <c r="E1375" s="96"/>
      <c r="F1375" s="96"/>
      <c r="G1375" s="97"/>
      <c r="H1375" s="96"/>
      <c r="I1375" s="96"/>
      <c r="J1375" s="96"/>
      <c r="K1375" s="96"/>
      <c r="L1375" s="98"/>
      <c r="M1375" s="131"/>
      <c r="N1375" s="131"/>
      <c r="O1375" s="97"/>
      <c r="P1375" s="96"/>
      <c r="Z1375" s="87"/>
    </row>
    <row r="1376" spans="4:26" x14ac:dyDescent="0.45">
      <c r="D1376" s="96"/>
      <c r="E1376" s="96"/>
      <c r="F1376" s="96"/>
      <c r="G1376" s="97"/>
      <c r="H1376" s="96"/>
      <c r="I1376" s="96"/>
      <c r="J1376" s="96"/>
      <c r="K1376" s="96"/>
      <c r="L1376" s="98"/>
      <c r="M1376" s="131"/>
      <c r="N1376" s="131"/>
      <c r="O1376" s="97"/>
      <c r="P1376" s="96"/>
      <c r="Z1376" s="87"/>
    </row>
    <row r="1377" spans="4:26" x14ac:dyDescent="0.45">
      <c r="D1377" s="96"/>
      <c r="E1377" s="96"/>
      <c r="F1377" s="96"/>
      <c r="G1377" s="97"/>
      <c r="H1377" s="96"/>
      <c r="I1377" s="96"/>
      <c r="J1377" s="96"/>
      <c r="K1377" s="96"/>
      <c r="L1377" s="98"/>
      <c r="M1377" s="131"/>
      <c r="N1377" s="131"/>
      <c r="O1377" s="97"/>
      <c r="P1377" s="96"/>
      <c r="Z1377" s="87"/>
    </row>
    <row r="1378" spans="4:26" x14ac:dyDescent="0.45">
      <c r="D1378" s="96"/>
      <c r="E1378" s="96"/>
      <c r="F1378" s="96"/>
      <c r="G1378" s="97"/>
      <c r="H1378" s="96"/>
      <c r="I1378" s="96"/>
      <c r="J1378" s="96"/>
      <c r="K1378" s="96"/>
      <c r="L1378" s="98"/>
      <c r="M1378" s="131"/>
      <c r="N1378" s="131"/>
      <c r="O1378" s="97"/>
      <c r="P1378" s="96"/>
      <c r="Z1378" s="87"/>
    </row>
    <row r="1379" spans="4:26" x14ac:dyDescent="0.45">
      <c r="D1379" s="96"/>
      <c r="E1379" s="96"/>
      <c r="F1379" s="96"/>
      <c r="G1379" s="97"/>
      <c r="H1379" s="96"/>
      <c r="I1379" s="96"/>
      <c r="J1379" s="96"/>
      <c r="K1379" s="96"/>
      <c r="L1379" s="98"/>
      <c r="M1379" s="131"/>
      <c r="N1379" s="131"/>
      <c r="O1379" s="97"/>
      <c r="P1379" s="96"/>
      <c r="Z1379" s="87"/>
    </row>
    <row r="1380" spans="4:26" x14ac:dyDescent="0.45">
      <c r="D1380" s="96"/>
      <c r="E1380" s="96"/>
      <c r="F1380" s="96"/>
      <c r="G1380" s="97"/>
      <c r="H1380" s="96"/>
      <c r="I1380" s="96"/>
      <c r="J1380" s="96"/>
      <c r="K1380" s="96"/>
      <c r="L1380" s="98"/>
      <c r="M1380" s="131"/>
      <c r="N1380" s="131"/>
      <c r="O1380" s="97"/>
      <c r="P1380" s="96"/>
      <c r="Z1380" s="87"/>
    </row>
    <row r="1381" spans="4:26" x14ac:dyDescent="0.45">
      <c r="D1381" s="96"/>
      <c r="E1381" s="96"/>
      <c r="F1381" s="96"/>
      <c r="G1381" s="97"/>
      <c r="H1381" s="96"/>
      <c r="I1381" s="96"/>
      <c r="J1381" s="96"/>
      <c r="K1381" s="96"/>
      <c r="L1381" s="98"/>
      <c r="M1381" s="131"/>
      <c r="N1381" s="131"/>
      <c r="O1381" s="97"/>
      <c r="P1381" s="96"/>
      <c r="Z1381" s="87"/>
    </row>
    <row r="1382" spans="4:26" x14ac:dyDescent="0.45">
      <c r="D1382" s="96"/>
      <c r="E1382" s="96"/>
      <c r="F1382" s="96"/>
      <c r="G1382" s="97"/>
      <c r="H1382" s="96"/>
      <c r="I1382" s="96"/>
      <c r="J1382" s="96"/>
      <c r="K1382" s="96"/>
      <c r="L1382" s="98"/>
      <c r="M1382" s="131"/>
      <c r="N1382" s="131"/>
      <c r="O1382" s="97"/>
      <c r="P1382" s="96"/>
      <c r="Z1382" s="87"/>
    </row>
    <row r="1383" spans="4:26" x14ac:dyDescent="0.45">
      <c r="D1383" s="96"/>
      <c r="E1383" s="96"/>
      <c r="F1383" s="96"/>
      <c r="G1383" s="97"/>
      <c r="H1383" s="96"/>
      <c r="I1383" s="96"/>
      <c r="J1383" s="96"/>
      <c r="K1383" s="96"/>
      <c r="L1383" s="98"/>
      <c r="M1383" s="131"/>
      <c r="N1383" s="131"/>
      <c r="O1383" s="97"/>
      <c r="P1383" s="96"/>
      <c r="Z1383" s="87"/>
    </row>
    <row r="1384" spans="4:26" x14ac:dyDescent="0.45">
      <c r="D1384" s="96"/>
      <c r="E1384" s="96"/>
      <c r="F1384" s="96"/>
      <c r="G1384" s="97"/>
      <c r="H1384" s="96"/>
      <c r="I1384" s="96"/>
      <c r="J1384" s="96"/>
      <c r="K1384" s="96"/>
      <c r="L1384" s="98"/>
      <c r="M1384" s="131"/>
      <c r="N1384" s="131"/>
      <c r="O1384" s="97"/>
      <c r="P1384" s="96"/>
      <c r="Z1384" s="87"/>
    </row>
    <row r="1385" spans="4:26" x14ac:dyDescent="0.45">
      <c r="D1385" s="96"/>
      <c r="E1385" s="96"/>
      <c r="F1385" s="96"/>
      <c r="G1385" s="97"/>
      <c r="H1385" s="96"/>
      <c r="I1385" s="96"/>
      <c r="J1385" s="96"/>
      <c r="K1385" s="96"/>
      <c r="L1385" s="98"/>
      <c r="M1385" s="131"/>
      <c r="N1385" s="131"/>
      <c r="O1385" s="97"/>
      <c r="P1385" s="96"/>
      <c r="Z1385" s="87"/>
    </row>
    <row r="1386" spans="4:26" x14ac:dyDescent="0.45">
      <c r="D1386" s="96"/>
      <c r="E1386" s="96"/>
      <c r="F1386" s="96"/>
      <c r="G1386" s="97"/>
      <c r="H1386" s="96"/>
      <c r="I1386" s="96"/>
      <c r="J1386" s="96"/>
      <c r="K1386" s="96"/>
      <c r="L1386" s="98"/>
      <c r="M1386" s="131"/>
      <c r="N1386" s="131"/>
      <c r="O1386" s="97"/>
      <c r="P1386" s="96"/>
      <c r="Z1386" s="87"/>
    </row>
    <row r="1387" spans="4:26" x14ac:dyDescent="0.45">
      <c r="D1387" s="96"/>
      <c r="E1387" s="96"/>
      <c r="F1387" s="96"/>
      <c r="G1387" s="97"/>
      <c r="H1387" s="96"/>
      <c r="I1387" s="96"/>
      <c r="J1387" s="96"/>
      <c r="K1387" s="96"/>
      <c r="L1387" s="98"/>
      <c r="M1387" s="131"/>
      <c r="N1387" s="131"/>
      <c r="O1387" s="97"/>
      <c r="P1387" s="96"/>
      <c r="Z1387" s="87"/>
    </row>
    <row r="1388" spans="4:26" x14ac:dyDescent="0.45">
      <c r="D1388" s="96"/>
      <c r="E1388" s="96"/>
      <c r="F1388" s="96"/>
      <c r="G1388" s="97"/>
      <c r="H1388" s="96"/>
      <c r="I1388" s="96"/>
      <c r="J1388" s="96"/>
      <c r="K1388" s="96"/>
      <c r="L1388" s="98"/>
      <c r="M1388" s="131"/>
      <c r="N1388" s="131"/>
      <c r="O1388" s="97"/>
      <c r="P1388" s="96"/>
      <c r="Z1388" s="87"/>
    </row>
    <row r="1389" spans="4:26" x14ac:dyDescent="0.45">
      <c r="D1389" s="96"/>
      <c r="E1389" s="96"/>
      <c r="F1389" s="96"/>
      <c r="G1389" s="97"/>
      <c r="H1389" s="96"/>
      <c r="I1389" s="96"/>
      <c r="J1389" s="96"/>
      <c r="K1389" s="96"/>
      <c r="L1389" s="98"/>
      <c r="M1389" s="131"/>
      <c r="N1389" s="131"/>
      <c r="O1389" s="97"/>
      <c r="P1389" s="96"/>
      <c r="Z1389" s="87"/>
    </row>
    <row r="1390" spans="4:26" x14ac:dyDescent="0.45">
      <c r="D1390" s="96"/>
      <c r="E1390" s="96"/>
      <c r="F1390" s="96"/>
      <c r="G1390" s="97"/>
      <c r="H1390" s="96"/>
      <c r="I1390" s="96"/>
      <c r="J1390" s="96"/>
      <c r="K1390" s="96"/>
      <c r="L1390" s="98"/>
      <c r="M1390" s="131"/>
      <c r="N1390" s="131"/>
      <c r="O1390" s="97"/>
      <c r="P1390" s="96"/>
      <c r="Z1390" s="87"/>
    </row>
    <row r="1391" spans="4:26" x14ac:dyDescent="0.45">
      <c r="D1391" s="96"/>
      <c r="E1391" s="96"/>
      <c r="F1391" s="96"/>
      <c r="G1391" s="97"/>
      <c r="H1391" s="96"/>
      <c r="I1391" s="96"/>
      <c r="J1391" s="96"/>
      <c r="K1391" s="96"/>
      <c r="L1391" s="98"/>
      <c r="M1391" s="131"/>
      <c r="N1391" s="131"/>
      <c r="O1391" s="97"/>
      <c r="P1391" s="96"/>
      <c r="Z1391" s="87"/>
    </row>
    <row r="1392" spans="4:26" x14ac:dyDescent="0.45">
      <c r="D1392" s="96"/>
      <c r="E1392" s="96"/>
      <c r="F1392" s="96"/>
      <c r="G1392" s="97"/>
      <c r="H1392" s="96"/>
      <c r="I1392" s="96"/>
      <c r="J1392" s="96"/>
      <c r="K1392" s="96"/>
      <c r="L1392" s="98"/>
      <c r="M1392" s="131"/>
      <c r="N1392" s="131"/>
      <c r="O1392" s="97"/>
      <c r="P1392" s="96"/>
      <c r="Z1392" s="87"/>
    </row>
    <row r="1393" spans="4:26" x14ac:dyDescent="0.45">
      <c r="D1393" s="96"/>
      <c r="E1393" s="96"/>
      <c r="F1393" s="96"/>
      <c r="G1393" s="97"/>
      <c r="H1393" s="96"/>
      <c r="I1393" s="96"/>
      <c r="J1393" s="96"/>
      <c r="K1393" s="96"/>
      <c r="L1393" s="98"/>
      <c r="M1393" s="131"/>
      <c r="N1393" s="131"/>
      <c r="O1393" s="97"/>
      <c r="P1393" s="96"/>
      <c r="Z1393" s="87"/>
    </row>
    <row r="1394" spans="4:26" x14ac:dyDescent="0.45">
      <c r="D1394" s="96"/>
      <c r="E1394" s="96"/>
      <c r="F1394" s="96"/>
      <c r="G1394" s="97"/>
      <c r="H1394" s="96"/>
      <c r="I1394" s="96"/>
      <c r="J1394" s="96"/>
      <c r="K1394" s="96"/>
      <c r="L1394" s="98"/>
      <c r="M1394" s="131"/>
      <c r="N1394" s="131"/>
      <c r="O1394" s="97"/>
      <c r="P1394" s="96"/>
      <c r="Z1394" s="87"/>
    </row>
    <row r="1395" spans="4:26" x14ac:dyDescent="0.45">
      <c r="D1395" s="96"/>
      <c r="E1395" s="96"/>
      <c r="F1395" s="96"/>
      <c r="G1395" s="97"/>
      <c r="H1395" s="96"/>
      <c r="I1395" s="96"/>
      <c r="J1395" s="96"/>
      <c r="K1395" s="96"/>
      <c r="L1395" s="98"/>
      <c r="M1395" s="131"/>
      <c r="N1395" s="131"/>
      <c r="O1395" s="97"/>
      <c r="P1395" s="96"/>
      <c r="Z1395" s="87"/>
    </row>
    <row r="1396" spans="4:26" x14ac:dyDescent="0.45">
      <c r="D1396" s="96"/>
      <c r="E1396" s="96"/>
      <c r="F1396" s="96"/>
      <c r="G1396" s="97"/>
      <c r="H1396" s="96"/>
      <c r="I1396" s="96"/>
      <c r="J1396" s="96"/>
      <c r="K1396" s="96"/>
      <c r="L1396" s="98"/>
      <c r="M1396" s="131"/>
      <c r="N1396" s="131"/>
      <c r="O1396" s="97"/>
      <c r="P1396" s="96"/>
      <c r="Z1396" s="87"/>
    </row>
    <row r="1397" spans="4:26" x14ac:dyDescent="0.45">
      <c r="D1397" s="96"/>
      <c r="E1397" s="96"/>
      <c r="F1397" s="96"/>
      <c r="G1397" s="97"/>
      <c r="H1397" s="96"/>
      <c r="I1397" s="96"/>
      <c r="J1397" s="96"/>
      <c r="K1397" s="96"/>
      <c r="L1397" s="98"/>
      <c r="M1397" s="131"/>
      <c r="N1397" s="131"/>
      <c r="O1397" s="97"/>
      <c r="P1397" s="96"/>
      <c r="Z1397" s="87"/>
    </row>
    <row r="1398" spans="4:26" x14ac:dyDescent="0.45">
      <c r="D1398" s="96"/>
      <c r="E1398" s="96"/>
      <c r="F1398" s="96"/>
      <c r="G1398" s="97"/>
      <c r="H1398" s="96"/>
      <c r="I1398" s="96"/>
      <c r="J1398" s="96"/>
      <c r="K1398" s="96"/>
      <c r="L1398" s="98"/>
      <c r="M1398" s="131"/>
      <c r="N1398" s="131"/>
      <c r="O1398" s="97"/>
      <c r="P1398" s="96"/>
      <c r="Z1398" s="87"/>
    </row>
    <row r="1399" spans="4:26" x14ac:dyDescent="0.45">
      <c r="D1399" s="96"/>
      <c r="E1399" s="96"/>
      <c r="F1399" s="96"/>
      <c r="G1399" s="97"/>
      <c r="H1399" s="96"/>
      <c r="I1399" s="96"/>
      <c r="J1399" s="96"/>
      <c r="K1399" s="96"/>
      <c r="L1399" s="98"/>
      <c r="M1399" s="131"/>
      <c r="N1399" s="131"/>
      <c r="O1399" s="97"/>
      <c r="P1399" s="96"/>
      <c r="Z1399" s="87"/>
    </row>
    <row r="1400" spans="4:26" x14ac:dyDescent="0.45">
      <c r="D1400" s="96"/>
      <c r="E1400" s="96"/>
      <c r="F1400" s="96"/>
      <c r="G1400" s="97"/>
      <c r="H1400" s="96"/>
      <c r="I1400" s="96"/>
      <c r="J1400" s="96"/>
      <c r="K1400" s="96"/>
      <c r="L1400" s="98"/>
      <c r="M1400" s="131"/>
      <c r="N1400" s="131"/>
      <c r="O1400" s="97"/>
      <c r="P1400" s="96"/>
      <c r="Z1400" s="87"/>
    </row>
    <row r="1401" spans="4:26" x14ac:dyDescent="0.45">
      <c r="D1401" s="96"/>
      <c r="E1401" s="96"/>
      <c r="F1401" s="96"/>
      <c r="G1401" s="97"/>
      <c r="H1401" s="96"/>
      <c r="I1401" s="96"/>
      <c r="J1401" s="96"/>
      <c r="K1401" s="96"/>
      <c r="L1401" s="98"/>
      <c r="M1401" s="131"/>
      <c r="N1401" s="131"/>
      <c r="O1401" s="97"/>
      <c r="P1401" s="96"/>
      <c r="Z1401" s="87"/>
    </row>
    <row r="1402" spans="4:26" x14ac:dyDescent="0.45">
      <c r="D1402" s="96"/>
      <c r="E1402" s="96"/>
      <c r="F1402" s="96"/>
      <c r="G1402" s="97"/>
      <c r="H1402" s="96"/>
      <c r="I1402" s="96"/>
      <c r="J1402" s="96"/>
      <c r="K1402" s="96"/>
      <c r="L1402" s="98"/>
      <c r="M1402" s="131"/>
      <c r="N1402" s="131"/>
      <c r="O1402" s="97"/>
      <c r="P1402" s="96"/>
      <c r="Z1402" s="87"/>
    </row>
    <row r="1403" spans="4:26" x14ac:dyDescent="0.45">
      <c r="D1403" s="96"/>
      <c r="E1403" s="96"/>
      <c r="F1403" s="96"/>
      <c r="G1403" s="97"/>
      <c r="H1403" s="96"/>
      <c r="I1403" s="96"/>
      <c r="J1403" s="96"/>
      <c r="K1403" s="96"/>
      <c r="L1403" s="98"/>
      <c r="M1403" s="131"/>
      <c r="N1403" s="131"/>
      <c r="O1403" s="97"/>
      <c r="P1403" s="96"/>
      <c r="Z1403" s="87"/>
    </row>
    <row r="1404" spans="4:26" x14ac:dyDescent="0.45">
      <c r="D1404" s="96"/>
      <c r="E1404" s="96"/>
      <c r="F1404" s="96"/>
      <c r="G1404" s="97"/>
      <c r="H1404" s="96"/>
      <c r="I1404" s="96"/>
      <c r="J1404" s="96"/>
      <c r="K1404" s="96"/>
      <c r="L1404" s="98"/>
      <c r="M1404" s="131"/>
      <c r="N1404" s="131"/>
      <c r="O1404" s="97"/>
      <c r="P1404" s="96"/>
      <c r="Z1404" s="87"/>
    </row>
    <row r="1405" spans="4:26" x14ac:dyDescent="0.45">
      <c r="D1405" s="96"/>
      <c r="E1405" s="96"/>
      <c r="F1405" s="96"/>
      <c r="G1405" s="97"/>
      <c r="H1405" s="96"/>
      <c r="I1405" s="96"/>
      <c r="J1405" s="96"/>
      <c r="K1405" s="96"/>
      <c r="L1405" s="98"/>
      <c r="M1405" s="131"/>
      <c r="N1405" s="131"/>
      <c r="O1405" s="97"/>
      <c r="P1405" s="96"/>
      <c r="Z1405" s="87"/>
    </row>
    <row r="1406" spans="4:26" x14ac:dyDescent="0.45">
      <c r="D1406" s="96"/>
      <c r="E1406" s="96"/>
      <c r="F1406" s="96"/>
      <c r="G1406" s="97"/>
      <c r="H1406" s="96"/>
      <c r="I1406" s="96"/>
      <c r="J1406" s="96"/>
      <c r="K1406" s="96"/>
      <c r="L1406" s="98"/>
      <c r="M1406" s="131"/>
      <c r="N1406" s="131"/>
      <c r="O1406" s="97"/>
      <c r="P1406" s="96"/>
      <c r="Z1406" s="87"/>
    </row>
    <row r="1407" spans="4:26" x14ac:dyDescent="0.45">
      <c r="D1407" s="96"/>
      <c r="E1407" s="96"/>
      <c r="F1407" s="96"/>
      <c r="G1407" s="97"/>
      <c r="H1407" s="96"/>
      <c r="I1407" s="96"/>
      <c r="J1407" s="96"/>
      <c r="K1407" s="96"/>
      <c r="L1407" s="98"/>
      <c r="M1407" s="131"/>
      <c r="N1407" s="131"/>
      <c r="O1407" s="97"/>
      <c r="P1407" s="96"/>
      <c r="Z1407" s="87"/>
    </row>
    <row r="1408" spans="4:26" x14ac:dyDescent="0.45">
      <c r="D1408" s="96"/>
      <c r="E1408" s="96"/>
      <c r="F1408" s="96"/>
      <c r="G1408" s="97"/>
      <c r="H1408" s="96"/>
      <c r="I1408" s="96"/>
      <c r="J1408" s="96"/>
      <c r="K1408" s="96"/>
      <c r="L1408" s="98"/>
      <c r="M1408" s="131"/>
      <c r="N1408" s="131"/>
      <c r="O1408" s="97"/>
      <c r="P1408" s="96"/>
      <c r="Z1408" s="87"/>
    </row>
    <row r="1409" spans="4:26" x14ac:dyDescent="0.45">
      <c r="D1409" s="96"/>
      <c r="E1409" s="96"/>
      <c r="F1409" s="96"/>
      <c r="G1409" s="97"/>
      <c r="H1409" s="96"/>
      <c r="I1409" s="96"/>
      <c r="J1409" s="96"/>
      <c r="K1409" s="96"/>
      <c r="L1409" s="98"/>
      <c r="M1409" s="131"/>
      <c r="N1409" s="131"/>
      <c r="O1409" s="97"/>
      <c r="P1409" s="96"/>
      <c r="Z1409" s="87"/>
    </row>
    <row r="1410" spans="4:26" x14ac:dyDescent="0.45">
      <c r="D1410" s="96"/>
      <c r="E1410" s="96"/>
      <c r="F1410" s="96"/>
      <c r="G1410" s="97"/>
      <c r="H1410" s="96"/>
      <c r="I1410" s="96"/>
      <c r="J1410" s="96"/>
      <c r="K1410" s="96"/>
      <c r="L1410" s="98"/>
      <c r="M1410" s="131"/>
      <c r="N1410" s="131"/>
      <c r="O1410" s="97"/>
      <c r="P1410" s="96"/>
      <c r="Z1410" s="87"/>
    </row>
    <row r="1411" spans="4:26" x14ac:dyDescent="0.45">
      <c r="D1411" s="96"/>
      <c r="E1411" s="96"/>
      <c r="F1411" s="96"/>
      <c r="G1411" s="97"/>
      <c r="H1411" s="96"/>
      <c r="I1411" s="96"/>
      <c r="J1411" s="96"/>
      <c r="K1411" s="96"/>
      <c r="L1411" s="98"/>
      <c r="M1411" s="131"/>
      <c r="N1411" s="131"/>
      <c r="O1411" s="97"/>
      <c r="P1411" s="96"/>
      <c r="Z1411" s="87"/>
    </row>
    <row r="1412" spans="4:26" x14ac:dyDescent="0.45">
      <c r="D1412" s="96"/>
      <c r="E1412" s="96"/>
      <c r="F1412" s="96"/>
      <c r="G1412" s="97"/>
      <c r="H1412" s="96"/>
      <c r="I1412" s="96"/>
      <c r="J1412" s="96"/>
      <c r="K1412" s="96"/>
      <c r="L1412" s="98"/>
      <c r="M1412" s="131"/>
      <c r="N1412" s="131"/>
      <c r="O1412" s="97"/>
      <c r="P1412" s="96"/>
      <c r="Z1412" s="87"/>
    </row>
    <row r="1413" spans="4:26" x14ac:dyDescent="0.45">
      <c r="D1413" s="96"/>
      <c r="E1413" s="96"/>
      <c r="F1413" s="96"/>
      <c r="G1413" s="97"/>
      <c r="H1413" s="96"/>
      <c r="I1413" s="96"/>
      <c r="J1413" s="96"/>
      <c r="K1413" s="96"/>
      <c r="L1413" s="98"/>
      <c r="M1413" s="131"/>
      <c r="N1413" s="131"/>
      <c r="O1413" s="97"/>
      <c r="P1413" s="96"/>
      <c r="Z1413" s="87"/>
    </row>
    <row r="1414" spans="4:26" x14ac:dyDescent="0.45">
      <c r="D1414" s="96"/>
      <c r="E1414" s="96"/>
      <c r="F1414" s="96"/>
      <c r="G1414" s="97"/>
      <c r="H1414" s="96"/>
      <c r="I1414" s="96"/>
      <c r="J1414" s="96"/>
      <c r="K1414" s="96"/>
      <c r="L1414" s="98"/>
      <c r="M1414" s="131"/>
      <c r="N1414" s="131"/>
      <c r="O1414" s="97"/>
      <c r="P1414" s="96"/>
      <c r="Z1414" s="87"/>
    </row>
    <row r="1415" spans="4:26" x14ac:dyDescent="0.45">
      <c r="D1415" s="96"/>
      <c r="E1415" s="96"/>
      <c r="F1415" s="96"/>
      <c r="G1415" s="97"/>
      <c r="H1415" s="96"/>
      <c r="I1415" s="96"/>
      <c r="J1415" s="96"/>
      <c r="K1415" s="96"/>
      <c r="L1415" s="98"/>
      <c r="M1415" s="131"/>
      <c r="N1415" s="131"/>
      <c r="O1415" s="97"/>
      <c r="P1415" s="96"/>
      <c r="Z1415" s="87"/>
    </row>
    <row r="1416" spans="4:26" x14ac:dyDescent="0.45">
      <c r="D1416" s="96"/>
      <c r="E1416" s="96"/>
      <c r="F1416" s="96"/>
      <c r="G1416" s="97"/>
      <c r="H1416" s="96"/>
      <c r="I1416" s="96"/>
      <c r="J1416" s="96"/>
      <c r="K1416" s="96"/>
      <c r="L1416" s="98"/>
      <c r="M1416" s="131"/>
      <c r="N1416" s="131"/>
      <c r="O1416" s="97"/>
      <c r="P1416" s="96"/>
      <c r="Z1416" s="87"/>
    </row>
    <row r="1417" spans="4:26" x14ac:dyDescent="0.45">
      <c r="D1417" s="96"/>
      <c r="E1417" s="96"/>
      <c r="F1417" s="96"/>
      <c r="G1417" s="97"/>
      <c r="H1417" s="96"/>
      <c r="I1417" s="96"/>
      <c r="J1417" s="96"/>
      <c r="K1417" s="96"/>
      <c r="L1417" s="98"/>
      <c r="M1417" s="131"/>
      <c r="N1417" s="131"/>
      <c r="O1417" s="97"/>
      <c r="P1417" s="96"/>
      <c r="Z1417" s="87"/>
    </row>
    <row r="1418" spans="4:26" x14ac:dyDescent="0.45">
      <c r="D1418" s="96"/>
      <c r="E1418" s="96"/>
      <c r="F1418" s="96"/>
      <c r="G1418" s="97"/>
      <c r="H1418" s="96"/>
      <c r="I1418" s="96"/>
      <c r="J1418" s="96"/>
      <c r="K1418" s="96"/>
      <c r="L1418" s="98"/>
      <c r="M1418" s="131"/>
      <c r="N1418" s="131"/>
      <c r="O1418" s="97"/>
      <c r="P1418" s="96"/>
      <c r="Z1418" s="87"/>
    </row>
    <row r="1419" spans="4:26" x14ac:dyDescent="0.45">
      <c r="D1419" s="96"/>
      <c r="E1419" s="96"/>
      <c r="F1419" s="96"/>
      <c r="G1419" s="97"/>
      <c r="H1419" s="96"/>
      <c r="I1419" s="96"/>
      <c r="J1419" s="96"/>
      <c r="K1419" s="96"/>
      <c r="L1419" s="98"/>
      <c r="M1419" s="131"/>
      <c r="N1419" s="131"/>
      <c r="O1419" s="97"/>
      <c r="P1419" s="96"/>
      <c r="Z1419" s="87"/>
    </row>
    <row r="1420" spans="4:26" x14ac:dyDescent="0.45">
      <c r="D1420" s="96"/>
      <c r="E1420" s="96"/>
      <c r="F1420" s="96"/>
      <c r="G1420" s="97"/>
      <c r="H1420" s="96"/>
      <c r="I1420" s="96"/>
      <c r="J1420" s="96"/>
      <c r="K1420" s="96"/>
      <c r="L1420" s="98"/>
      <c r="M1420" s="131"/>
      <c r="N1420" s="131"/>
      <c r="O1420" s="97"/>
      <c r="P1420" s="96"/>
      <c r="Z1420" s="87"/>
    </row>
    <row r="1421" spans="4:26" x14ac:dyDescent="0.45">
      <c r="D1421" s="96"/>
      <c r="E1421" s="96"/>
      <c r="F1421" s="96"/>
      <c r="G1421" s="97"/>
      <c r="H1421" s="96"/>
      <c r="I1421" s="96"/>
      <c r="J1421" s="96"/>
      <c r="K1421" s="96"/>
      <c r="L1421" s="98"/>
      <c r="M1421" s="131"/>
      <c r="N1421" s="131"/>
      <c r="O1421" s="97"/>
      <c r="P1421" s="96"/>
      <c r="Z1421" s="87"/>
    </row>
    <row r="1422" spans="4:26" x14ac:dyDescent="0.45">
      <c r="D1422" s="96"/>
      <c r="E1422" s="96"/>
      <c r="F1422" s="96"/>
      <c r="G1422" s="97"/>
      <c r="H1422" s="96"/>
      <c r="I1422" s="96"/>
      <c r="J1422" s="96"/>
      <c r="K1422" s="96"/>
      <c r="L1422" s="98"/>
      <c r="M1422" s="131"/>
      <c r="N1422" s="131"/>
      <c r="O1422" s="97"/>
      <c r="P1422" s="96"/>
      <c r="Z1422" s="87"/>
    </row>
    <row r="1423" spans="4:26" x14ac:dyDescent="0.45">
      <c r="D1423" s="96"/>
      <c r="E1423" s="96"/>
      <c r="F1423" s="96"/>
      <c r="G1423" s="97"/>
      <c r="H1423" s="96"/>
      <c r="I1423" s="96"/>
      <c r="J1423" s="96"/>
      <c r="K1423" s="96"/>
      <c r="L1423" s="98"/>
      <c r="M1423" s="131"/>
      <c r="N1423" s="131"/>
      <c r="O1423" s="97"/>
      <c r="P1423" s="96"/>
      <c r="Z1423" s="87"/>
    </row>
    <row r="1424" spans="4:26" x14ac:dyDescent="0.45">
      <c r="D1424" s="96"/>
      <c r="E1424" s="96"/>
      <c r="F1424" s="96"/>
      <c r="G1424" s="97"/>
      <c r="H1424" s="96"/>
      <c r="I1424" s="96"/>
      <c r="J1424" s="96"/>
      <c r="K1424" s="96"/>
      <c r="L1424" s="98"/>
      <c r="M1424" s="131"/>
      <c r="N1424" s="131"/>
      <c r="O1424" s="97"/>
      <c r="P1424" s="96"/>
      <c r="Z1424" s="87"/>
    </row>
    <row r="1425" spans="4:26" x14ac:dyDescent="0.45">
      <c r="D1425" s="96"/>
      <c r="E1425" s="96"/>
      <c r="F1425" s="96"/>
      <c r="G1425" s="97"/>
      <c r="H1425" s="96"/>
      <c r="I1425" s="96"/>
      <c r="J1425" s="96"/>
      <c r="K1425" s="96"/>
      <c r="L1425" s="98"/>
      <c r="M1425" s="131"/>
      <c r="N1425" s="131"/>
      <c r="O1425" s="97"/>
      <c r="P1425" s="96"/>
      <c r="Z1425" s="87"/>
    </row>
    <row r="1426" spans="4:26" x14ac:dyDescent="0.45">
      <c r="D1426" s="96"/>
      <c r="E1426" s="96"/>
      <c r="F1426" s="96"/>
      <c r="G1426" s="97"/>
      <c r="H1426" s="96"/>
      <c r="I1426" s="96"/>
      <c r="J1426" s="96"/>
      <c r="K1426" s="96"/>
      <c r="L1426" s="98"/>
      <c r="M1426" s="131"/>
      <c r="N1426" s="131"/>
      <c r="O1426" s="97"/>
      <c r="P1426" s="96"/>
      <c r="Z1426" s="87"/>
    </row>
    <row r="1427" spans="4:26" x14ac:dyDescent="0.45">
      <c r="D1427" s="96"/>
      <c r="E1427" s="96"/>
      <c r="F1427" s="96"/>
      <c r="G1427" s="97"/>
      <c r="H1427" s="96"/>
      <c r="I1427" s="96"/>
      <c r="J1427" s="96"/>
      <c r="K1427" s="96"/>
      <c r="L1427" s="98"/>
      <c r="M1427" s="131"/>
      <c r="N1427" s="131"/>
      <c r="O1427" s="97"/>
      <c r="P1427" s="96"/>
      <c r="Z1427" s="87"/>
    </row>
    <row r="1428" spans="4:26" x14ac:dyDescent="0.45">
      <c r="D1428" s="96"/>
      <c r="E1428" s="96"/>
      <c r="F1428" s="96"/>
      <c r="G1428" s="97"/>
      <c r="H1428" s="96"/>
      <c r="I1428" s="96"/>
      <c r="J1428" s="96"/>
      <c r="K1428" s="96"/>
      <c r="L1428" s="98"/>
      <c r="M1428" s="131"/>
      <c r="N1428" s="131"/>
      <c r="O1428" s="97"/>
      <c r="P1428" s="96"/>
      <c r="Z1428" s="87"/>
    </row>
    <row r="1429" spans="4:26" x14ac:dyDescent="0.45">
      <c r="D1429" s="96"/>
      <c r="E1429" s="96"/>
      <c r="F1429" s="96"/>
      <c r="G1429" s="97"/>
      <c r="H1429" s="96"/>
      <c r="I1429" s="96"/>
      <c r="J1429" s="96"/>
      <c r="K1429" s="96"/>
      <c r="L1429" s="98"/>
      <c r="M1429" s="131"/>
      <c r="N1429" s="131"/>
      <c r="O1429" s="97"/>
      <c r="P1429" s="96"/>
      <c r="Z1429" s="87"/>
    </row>
    <row r="1430" spans="4:26" x14ac:dyDescent="0.45">
      <c r="D1430" s="96"/>
      <c r="E1430" s="96"/>
      <c r="F1430" s="96"/>
      <c r="G1430" s="97"/>
      <c r="H1430" s="96"/>
      <c r="I1430" s="96"/>
      <c r="J1430" s="96"/>
      <c r="K1430" s="96"/>
      <c r="L1430" s="98"/>
      <c r="M1430" s="131"/>
      <c r="N1430" s="131"/>
      <c r="O1430" s="97"/>
      <c r="P1430" s="96"/>
      <c r="Z1430" s="87"/>
    </row>
    <row r="1431" spans="4:26" x14ac:dyDescent="0.45">
      <c r="D1431" s="96"/>
      <c r="E1431" s="96"/>
      <c r="F1431" s="96"/>
      <c r="G1431" s="97"/>
      <c r="H1431" s="96"/>
      <c r="I1431" s="96"/>
      <c r="J1431" s="96"/>
      <c r="K1431" s="96"/>
      <c r="L1431" s="98"/>
      <c r="M1431" s="131"/>
      <c r="N1431" s="131"/>
      <c r="O1431" s="97"/>
      <c r="P1431" s="96"/>
      <c r="Z1431" s="87"/>
    </row>
    <row r="1432" spans="4:26" x14ac:dyDescent="0.45">
      <c r="D1432" s="96"/>
      <c r="E1432" s="96"/>
      <c r="F1432" s="96"/>
      <c r="G1432" s="97"/>
      <c r="H1432" s="96"/>
      <c r="I1432" s="96"/>
      <c r="J1432" s="96"/>
      <c r="K1432" s="96"/>
      <c r="L1432" s="98"/>
      <c r="M1432" s="131"/>
      <c r="N1432" s="131"/>
      <c r="O1432" s="97"/>
      <c r="P1432" s="96"/>
      <c r="Z1432" s="87"/>
    </row>
    <row r="1433" spans="4:26" x14ac:dyDescent="0.45">
      <c r="D1433" s="96"/>
      <c r="E1433" s="96"/>
      <c r="F1433" s="96"/>
      <c r="G1433" s="97"/>
      <c r="H1433" s="96"/>
      <c r="I1433" s="96"/>
      <c r="J1433" s="96"/>
      <c r="K1433" s="96"/>
      <c r="L1433" s="98"/>
      <c r="M1433" s="131"/>
      <c r="N1433" s="131"/>
      <c r="O1433" s="97"/>
      <c r="P1433" s="96"/>
      <c r="Z1433" s="87"/>
    </row>
    <row r="1434" spans="4:26" x14ac:dyDescent="0.45">
      <c r="D1434" s="96"/>
      <c r="E1434" s="96"/>
      <c r="F1434" s="96"/>
      <c r="G1434" s="97"/>
      <c r="H1434" s="96"/>
      <c r="I1434" s="96"/>
      <c r="J1434" s="96"/>
      <c r="K1434" s="96"/>
      <c r="L1434" s="98"/>
      <c r="M1434" s="131"/>
      <c r="N1434" s="131"/>
      <c r="O1434" s="97"/>
      <c r="P1434" s="96"/>
      <c r="Z1434" s="87"/>
    </row>
    <row r="1435" spans="4:26" x14ac:dyDescent="0.45">
      <c r="D1435" s="96"/>
      <c r="E1435" s="96"/>
      <c r="F1435" s="96"/>
      <c r="G1435" s="97"/>
      <c r="H1435" s="96"/>
      <c r="I1435" s="96"/>
      <c r="J1435" s="96"/>
      <c r="K1435" s="96"/>
      <c r="L1435" s="98"/>
      <c r="M1435" s="131"/>
      <c r="N1435" s="131"/>
      <c r="O1435" s="97"/>
      <c r="P1435" s="96"/>
      <c r="Z1435" s="87"/>
    </row>
    <row r="1436" spans="4:26" x14ac:dyDescent="0.45">
      <c r="D1436" s="96"/>
      <c r="E1436" s="96"/>
      <c r="F1436" s="96"/>
      <c r="G1436" s="97"/>
      <c r="H1436" s="96"/>
      <c r="I1436" s="96"/>
      <c r="J1436" s="96"/>
      <c r="K1436" s="96"/>
      <c r="L1436" s="98"/>
      <c r="M1436" s="131"/>
      <c r="N1436" s="131"/>
      <c r="O1436" s="97"/>
      <c r="P1436" s="96"/>
      <c r="Z1436" s="87"/>
    </row>
    <row r="1437" spans="4:26" x14ac:dyDescent="0.45">
      <c r="D1437" s="96"/>
      <c r="E1437" s="96"/>
      <c r="F1437" s="96"/>
      <c r="G1437" s="97"/>
      <c r="H1437" s="96"/>
      <c r="I1437" s="96"/>
      <c r="J1437" s="96"/>
      <c r="K1437" s="96"/>
      <c r="L1437" s="98"/>
      <c r="M1437" s="131"/>
      <c r="N1437" s="131"/>
      <c r="O1437" s="97"/>
      <c r="P1437" s="96"/>
      <c r="Z1437" s="87"/>
    </row>
    <row r="1438" spans="4:26" x14ac:dyDescent="0.45">
      <c r="D1438" s="96"/>
      <c r="E1438" s="96"/>
      <c r="F1438" s="96"/>
      <c r="G1438" s="97"/>
      <c r="H1438" s="96"/>
      <c r="I1438" s="96"/>
      <c r="J1438" s="96"/>
      <c r="K1438" s="96"/>
      <c r="L1438" s="98"/>
      <c r="M1438" s="131"/>
      <c r="N1438" s="131"/>
      <c r="O1438" s="97"/>
      <c r="P1438" s="96"/>
      <c r="Z1438" s="87"/>
    </row>
    <row r="1439" spans="4:26" x14ac:dyDescent="0.45">
      <c r="D1439" s="96"/>
      <c r="E1439" s="96"/>
      <c r="F1439" s="96"/>
      <c r="G1439" s="97"/>
      <c r="H1439" s="96"/>
      <c r="I1439" s="96"/>
      <c r="J1439" s="96"/>
      <c r="K1439" s="96"/>
      <c r="L1439" s="98"/>
      <c r="M1439" s="131"/>
      <c r="N1439" s="131"/>
      <c r="O1439" s="97"/>
      <c r="P1439" s="96"/>
      <c r="Z1439" s="87"/>
    </row>
    <row r="1440" spans="4:26" x14ac:dyDescent="0.45">
      <c r="D1440" s="96"/>
      <c r="E1440" s="96"/>
      <c r="F1440" s="96"/>
      <c r="G1440" s="97"/>
      <c r="H1440" s="96"/>
      <c r="I1440" s="96"/>
      <c r="J1440" s="96"/>
      <c r="K1440" s="96"/>
      <c r="L1440" s="98"/>
      <c r="M1440" s="131"/>
      <c r="N1440" s="131"/>
      <c r="O1440" s="97"/>
      <c r="P1440" s="96"/>
      <c r="Z1440" s="87"/>
    </row>
    <row r="1441" spans="4:26" x14ac:dyDescent="0.45">
      <c r="D1441" s="96"/>
      <c r="E1441" s="96"/>
      <c r="F1441" s="96"/>
      <c r="G1441" s="97"/>
      <c r="H1441" s="96"/>
      <c r="I1441" s="96"/>
      <c r="J1441" s="96"/>
      <c r="K1441" s="96"/>
      <c r="L1441" s="98"/>
      <c r="M1441" s="131"/>
      <c r="N1441" s="131"/>
      <c r="O1441" s="97"/>
      <c r="P1441" s="96"/>
      <c r="Z1441" s="87"/>
    </row>
    <row r="1442" spans="4:26" x14ac:dyDescent="0.45">
      <c r="D1442" s="96"/>
      <c r="E1442" s="96"/>
      <c r="F1442" s="96"/>
      <c r="G1442" s="97"/>
      <c r="H1442" s="96"/>
      <c r="I1442" s="96"/>
      <c r="J1442" s="96"/>
      <c r="K1442" s="96"/>
      <c r="L1442" s="98"/>
      <c r="M1442" s="131"/>
      <c r="N1442" s="131"/>
      <c r="O1442" s="97"/>
      <c r="P1442" s="96"/>
      <c r="Z1442" s="87"/>
    </row>
    <row r="1443" spans="4:26" x14ac:dyDescent="0.45">
      <c r="D1443" s="96"/>
      <c r="E1443" s="96"/>
      <c r="F1443" s="96"/>
      <c r="G1443" s="97"/>
      <c r="H1443" s="96"/>
      <c r="I1443" s="96"/>
      <c r="J1443" s="96"/>
      <c r="K1443" s="96"/>
      <c r="L1443" s="98"/>
      <c r="M1443" s="131"/>
      <c r="N1443" s="131"/>
      <c r="O1443" s="97"/>
      <c r="P1443" s="96"/>
      <c r="Z1443" s="87"/>
    </row>
    <row r="1444" spans="4:26" x14ac:dyDescent="0.45">
      <c r="D1444" s="96"/>
      <c r="E1444" s="96"/>
      <c r="F1444" s="96"/>
      <c r="G1444" s="97"/>
      <c r="H1444" s="96"/>
      <c r="I1444" s="96"/>
      <c r="J1444" s="96"/>
      <c r="K1444" s="96"/>
      <c r="L1444" s="98"/>
      <c r="M1444" s="131"/>
      <c r="N1444" s="131"/>
      <c r="O1444" s="97"/>
      <c r="P1444" s="96"/>
      <c r="Z1444" s="87"/>
    </row>
    <row r="1445" spans="4:26" x14ac:dyDescent="0.45">
      <c r="D1445" s="96"/>
      <c r="E1445" s="96"/>
      <c r="F1445" s="96"/>
      <c r="G1445" s="97"/>
      <c r="H1445" s="96"/>
      <c r="I1445" s="96"/>
      <c r="J1445" s="96"/>
      <c r="K1445" s="96"/>
      <c r="L1445" s="98"/>
      <c r="M1445" s="131"/>
      <c r="N1445" s="131"/>
      <c r="O1445" s="97"/>
      <c r="P1445" s="96"/>
      <c r="Z1445" s="87"/>
    </row>
    <row r="1446" spans="4:26" x14ac:dyDescent="0.45">
      <c r="D1446" s="96"/>
      <c r="E1446" s="96"/>
      <c r="F1446" s="96"/>
      <c r="G1446" s="97"/>
      <c r="H1446" s="96"/>
      <c r="I1446" s="96"/>
      <c r="J1446" s="96"/>
      <c r="K1446" s="96"/>
      <c r="L1446" s="98"/>
      <c r="M1446" s="131"/>
      <c r="N1446" s="131"/>
      <c r="O1446" s="97"/>
      <c r="P1446" s="96"/>
      <c r="Z1446" s="87"/>
    </row>
    <row r="1447" spans="4:26" x14ac:dyDescent="0.45">
      <c r="D1447" s="96"/>
      <c r="E1447" s="96"/>
      <c r="F1447" s="96"/>
      <c r="G1447" s="97"/>
      <c r="H1447" s="96"/>
      <c r="I1447" s="96"/>
      <c r="J1447" s="96"/>
      <c r="K1447" s="96"/>
      <c r="L1447" s="98"/>
      <c r="M1447" s="131"/>
      <c r="N1447" s="131"/>
      <c r="O1447" s="97"/>
      <c r="P1447" s="96"/>
      <c r="Z1447" s="87"/>
    </row>
    <row r="1448" spans="4:26" x14ac:dyDescent="0.45">
      <c r="D1448" s="96"/>
      <c r="E1448" s="96"/>
      <c r="F1448" s="96"/>
      <c r="G1448" s="97"/>
      <c r="H1448" s="96"/>
      <c r="I1448" s="96"/>
      <c r="J1448" s="96"/>
      <c r="K1448" s="96"/>
      <c r="L1448" s="98"/>
      <c r="M1448" s="131"/>
      <c r="N1448" s="131"/>
      <c r="O1448" s="97"/>
      <c r="P1448" s="96"/>
      <c r="Z1448" s="87"/>
    </row>
    <row r="1449" spans="4:26" x14ac:dyDescent="0.45">
      <c r="D1449" s="96"/>
      <c r="E1449" s="96"/>
      <c r="F1449" s="96"/>
      <c r="G1449" s="97"/>
      <c r="H1449" s="96"/>
      <c r="I1449" s="96"/>
      <c r="J1449" s="96"/>
      <c r="K1449" s="96"/>
      <c r="L1449" s="98"/>
      <c r="M1449" s="131"/>
      <c r="N1449" s="131"/>
      <c r="O1449" s="97"/>
      <c r="P1449" s="96"/>
      <c r="Z1449" s="87"/>
    </row>
    <row r="1450" spans="4:26" x14ac:dyDescent="0.45">
      <c r="D1450" s="96"/>
      <c r="E1450" s="96"/>
      <c r="F1450" s="96"/>
      <c r="G1450" s="97"/>
      <c r="H1450" s="96"/>
      <c r="I1450" s="96"/>
      <c r="J1450" s="96"/>
      <c r="K1450" s="96"/>
      <c r="L1450" s="98"/>
      <c r="M1450" s="131"/>
      <c r="N1450" s="131"/>
      <c r="O1450" s="97"/>
      <c r="P1450" s="96"/>
      <c r="Z1450" s="87"/>
    </row>
    <row r="1451" spans="4:26" x14ac:dyDescent="0.45">
      <c r="D1451" s="96"/>
      <c r="E1451" s="96"/>
      <c r="F1451" s="96"/>
      <c r="G1451" s="97"/>
      <c r="H1451" s="96"/>
      <c r="I1451" s="96"/>
      <c r="J1451" s="96"/>
      <c r="K1451" s="96"/>
      <c r="L1451" s="98"/>
      <c r="M1451" s="131"/>
      <c r="N1451" s="131"/>
      <c r="O1451" s="97"/>
      <c r="P1451" s="96"/>
      <c r="Z1451" s="87"/>
    </row>
    <row r="1452" spans="4:26" x14ac:dyDescent="0.45">
      <c r="D1452" s="96"/>
      <c r="E1452" s="96"/>
      <c r="F1452" s="96"/>
      <c r="G1452" s="97"/>
      <c r="H1452" s="96"/>
      <c r="I1452" s="96"/>
      <c r="J1452" s="96"/>
      <c r="K1452" s="96"/>
      <c r="L1452" s="98"/>
      <c r="M1452" s="131"/>
      <c r="N1452" s="131"/>
      <c r="O1452" s="97"/>
      <c r="P1452" s="96"/>
      <c r="Z1452" s="87"/>
    </row>
    <row r="1453" spans="4:26" x14ac:dyDescent="0.45">
      <c r="D1453" s="96"/>
      <c r="E1453" s="96"/>
      <c r="F1453" s="96"/>
      <c r="G1453" s="97"/>
      <c r="H1453" s="96"/>
      <c r="I1453" s="96"/>
      <c r="J1453" s="96"/>
      <c r="K1453" s="96"/>
      <c r="L1453" s="98"/>
      <c r="M1453" s="131"/>
      <c r="N1453" s="131"/>
      <c r="O1453" s="97"/>
      <c r="P1453" s="96"/>
      <c r="Z1453" s="87"/>
    </row>
    <row r="1454" spans="4:26" x14ac:dyDescent="0.45">
      <c r="D1454" s="96"/>
      <c r="E1454" s="96"/>
      <c r="F1454" s="96"/>
      <c r="G1454" s="97"/>
      <c r="H1454" s="96"/>
      <c r="I1454" s="96"/>
      <c r="J1454" s="96"/>
      <c r="K1454" s="96"/>
      <c r="L1454" s="98"/>
      <c r="M1454" s="131"/>
      <c r="N1454" s="131"/>
      <c r="O1454" s="97"/>
      <c r="P1454" s="96"/>
      <c r="Z1454" s="87"/>
    </row>
    <row r="1455" spans="4:26" x14ac:dyDescent="0.45">
      <c r="D1455" s="96"/>
      <c r="E1455" s="96"/>
      <c r="F1455" s="96"/>
      <c r="G1455" s="97"/>
      <c r="H1455" s="96"/>
      <c r="I1455" s="96"/>
      <c r="J1455" s="96"/>
      <c r="K1455" s="96"/>
      <c r="L1455" s="98"/>
      <c r="M1455" s="131"/>
      <c r="N1455" s="131"/>
      <c r="O1455" s="97"/>
      <c r="P1455" s="96"/>
      <c r="Z1455" s="87"/>
    </row>
    <row r="1456" spans="4:26" x14ac:dyDescent="0.45">
      <c r="D1456" s="96"/>
      <c r="E1456" s="96"/>
      <c r="F1456" s="96"/>
      <c r="G1456" s="97"/>
      <c r="H1456" s="96"/>
      <c r="I1456" s="96"/>
      <c r="J1456" s="96"/>
      <c r="K1456" s="96"/>
      <c r="L1456" s="98"/>
      <c r="M1456" s="131"/>
      <c r="N1456" s="131"/>
      <c r="O1456" s="97"/>
      <c r="P1456" s="96"/>
      <c r="Z1456" s="87"/>
    </row>
    <row r="1457" spans="4:26" x14ac:dyDescent="0.45">
      <c r="D1457" s="96"/>
      <c r="E1457" s="96"/>
      <c r="F1457" s="96"/>
      <c r="G1457" s="97"/>
      <c r="H1457" s="96"/>
      <c r="I1457" s="96"/>
      <c r="J1457" s="96"/>
      <c r="K1457" s="96"/>
      <c r="L1457" s="98"/>
      <c r="M1457" s="131"/>
      <c r="N1457" s="131"/>
      <c r="O1457" s="97"/>
      <c r="P1457" s="96"/>
      <c r="Z1457" s="87"/>
    </row>
    <row r="1458" spans="4:26" x14ac:dyDescent="0.45">
      <c r="D1458" s="96"/>
      <c r="E1458" s="96"/>
      <c r="F1458" s="96"/>
      <c r="G1458" s="97"/>
      <c r="H1458" s="96"/>
      <c r="I1458" s="96"/>
      <c r="J1458" s="96"/>
      <c r="K1458" s="96"/>
      <c r="L1458" s="98"/>
      <c r="M1458" s="131"/>
      <c r="N1458" s="131"/>
      <c r="O1458" s="97"/>
      <c r="P1458" s="96"/>
      <c r="Z1458" s="87"/>
    </row>
    <row r="1459" spans="4:26" x14ac:dyDescent="0.45">
      <c r="D1459" s="96"/>
      <c r="E1459" s="96"/>
      <c r="F1459" s="96"/>
      <c r="G1459" s="97"/>
      <c r="H1459" s="96"/>
      <c r="I1459" s="96"/>
      <c r="J1459" s="96"/>
      <c r="K1459" s="96"/>
      <c r="L1459" s="98"/>
      <c r="M1459" s="131"/>
      <c r="N1459" s="131"/>
      <c r="O1459" s="97"/>
      <c r="P1459" s="96"/>
      <c r="Z1459" s="87"/>
    </row>
    <row r="1460" spans="4:26" x14ac:dyDescent="0.45">
      <c r="D1460" s="96"/>
      <c r="E1460" s="96"/>
      <c r="F1460" s="96"/>
      <c r="G1460" s="97"/>
      <c r="H1460" s="96"/>
      <c r="I1460" s="96"/>
      <c r="J1460" s="96"/>
      <c r="K1460" s="96"/>
      <c r="L1460" s="98"/>
      <c r="M1460" s="131"/>
      <c r="N1460" s="131"/>
      <c r="O1460" s="97"/>
      <c r="P1460" s="96"/>
      <c r="Z1460" s="87"/>
    </row>
    <row r="1461" spans="4:26" x14ac:dyDescent="0.45">
      <c r="D1461" s="96"/>
      <c r="E1461" s="96"/>
      <c r="F1461" s="96"/>
      <c r="G1461" s="97"/>
      <c r="H1461" s="96"/>
      <c r="I1461" s="96"/>
      <c r="J1461" s="96"/>
      <c r="K1461" s="96"/>
      <c r="L1461" s="98"/>
      <c r="M1461" s="131"/>
      <c r="N1461" s="131"/>
      <c r="O1461" s="97"/>
      <c r="P1461" s="96"/>
      <c r="Z1461" s="87"/>
    </row>
    <row r="1462" spans="4:26" x14ac:dyDescent="0.45">
      <c r="D1462" s="96"/>
      <c r="E1462" s="96"/>
      <c r="F1462" s="96"/>
      <c r="G1462" s="97"/>
      <c r="H1462" s="96"/>
      <c r="I1462" s="96"/>
      <c r="J1462" s="96"/>
      <c r="K1462" s="96"/>
      <c r="L1462" s="98"/>
      <c r="M1462" s="131"/>
      <c r="N1462" s="131"/>
      <c r="O1462" s="97"/>
      <c r="P1462" s="96"/>
      <c r="Z1462" s="87"/>
    </row>
    <row r="1463" spans="4:26" x14ac:dyDescent="0.45">
      <c r="D1463" s="96"/>
      <c r="E1463" s="96"/>
      <c r="F1463" s="96"/>
      <c r="G1463" s="97"/>
      <c r="H1463" s="96"/>
      <c r="I1463" s="96"/>
      <c r="J1463" s="96"/>
      <c r="K1463" s="96"/>
      <c r="L1463" s="98"/>
      <c r="M1463" s="131"/>
      <c r="N1463" s="131"/>
      <c r="O1463" s="97"/>
      <c r="P1463" s="96"/>
      <c r="Z1463" s="87"/>
    </row>
    <row r="1464" spans="4:26" x14ac:dyDescent="0.45">
      <c r="D1464" s="96"/>
      <c r="E1464" s="96"/>
      <c r="F1464" s="96"/>
      <c r="G1464" s="97"/>
      <c r="H1464" s="96"/>
      <c r="I1464" s="96"/>
      <c r="J1464" s="96"/>
      <c r="K1464" s="96"/>
      <c r="L1464" s="98"/>
      <c r="M1464" s="131"/>
      <c r="N1464" s="131"/>
      <c r="O1464" s="97"/>
      <c r="P1464" s="96"/>
      <c r="Z1464" s="87"/>
    </row>
    <row r="1465" spans="4:26" x14ac:dyDescent="0.45">
      <c r="D1465" s="96"/>
      <c r="E1465" s="96"/>
      <c r="F1465" s="96"/>
      <c r="G1465" s="97"/>
      <c r="H1465" s="96"/>
      <c r="I1465" s="96"/>
      <c r="J1465" s="96"/>
      <c r="K1465" s="96"/>
      <c r="L1465" s="98"/>
      <c r="M1465" s="131"/>
      <c r="N1465" s="131"/>
      <c r="O1465" s="97"/>
      <c r="P1465" s="96"/>
      <c r="Z1465" s="87"/>
    </row>
    <row r="1466" spans="4:26" x14ac:dyDescent="0.45">
      <c r="D1466" s="96"/>
      <c r="E1466" s="96"/>
      <c r="F1466" s="96"/>
      <c r="G1466" s="97"/>
      <c r="H1466" s="96"/>
      <c r="I1466" s="96"/>
      <c r="J1466" s="96"/>
      <c r="K1466" s="96"/>
      <c r="L1466" s="98"/>
      <c r="M1466" s="131"/>
      <c r="N1466" s="131"/>
      <c r="O1466" s="97"/>
      <c r="P1466" s="96"/>
      <c r="Z1466" s="87"/>
    </row>
    <row r="1467" spans="4:26" x14ac:dyDescent="0.45">
      <c r="D1467" s="96"/>
      <c r="E1467" s="96"/>
      <c r="F1467" s="96"/>
      <c r="G1467" s="97"/>
      <c r="H1467" s="96"/>
      <c r="I1467" s="96"/>
      <c r="J1467" s="96"/>
      <c r="K1467" s="96"/>
      <c r="L1467" s="98"/>
      <c r="M1467" s="131"/>
      <c r="N1467" s="131"/>
      <c r="O1467" s="97"/>
      <c r="P1467" s="96"/>
      <c r="Z1467" s="87"/>
    </row>
    <row r="1468" spans="4:26" x14ac:dyDescent="0.45">
      <c r="D1468" s="96"/>
      <c r="E1468" s="96"/>
      <c r="F1468" s="96"/>
      <c r="G1468" s="97"/>
      <c r="H1468" s="96"/>
      <c r="I1468" s="96"/>
      <c r="J1468" s="96"/>
      <c r="K1468" s="96"/>
      <c r="L1468" s="98"/>
      <c r="M1468" s="131"/>
      <c r="N1468" s="131"/>
      <c r="O1468" s="97"/>
      <c r="P1468" s="96"/>
      <c r="Z1468" s="87"/>
    </row>
    <row r="1469" spans="4:26" x14ac:dyDescent="0.45">
      <c r="D1469" s="96"/>
      <c r="E1469" s="96"/>
      <c r="F1469" s="96"/>
      <c r="G1469" s="97"/>
      <c r="H1469" s="96"/>
      <c r="I1469" s="96"/>
      <c r="J1469" s="96"/>
      <c r="K1469" s="96"/>
      <c r="L1469" s="98"/>
      <c r="M1469" s="131"/>
      <c r="N1469" s="131"/>
      <c r="O1469" s="97"/>
      <c r="P1469" s="96"/>
      <c r="Z1469" s="87"/>
    </row>
    <row r="1470" spans="4:26" x14ac:dyDescent="0.45">
      <c r="D1470" s="96"/>
      <c r="E1470" s="96"/>
      <c r="F1470" s="96"/>
      <c r="G1470" s="97"/>
      <c r="H1470" s="96"/>
      <c r="I1470" s="96"/>
      <c r="J1470" s="96"/>
      <c r="K1470" s="96"/>
      <c r="L1470" s="98"/>
      <c r="M1470" s="131"/>
      <c r="N1470" s="131"/>
      <c r="O1470" s="97"/>
      <c r="P1470" s="96"/>
      <c r="Z1470" s="87"/>
    </row>
    <row r="1471" spans="4:26" x14ac:dyDescent="0.45">
      <c r="D1471" s="96"/>
      <c r="E1471" s="96"/>
      <c r="F1471" s="96"/>
      <c r="G1471" s="97"/>
      <c r="H1471" s="96"/>
      <c r="I1471" s="96"/>
      <c r="J1471" s="96"/>
      <c r="K1471" s="96"/>
      <c r="L1471" s="98"/>
      <c r="M1471" s="131"/>
      <c r="N1471" s="131"/>
      <c r="O1471" s="97"/>
      <c r="P1471" s="96"/>
      <c r="Z1471" s="87"/>
    </row>
    <row r="1472" spans="4:26" x14ac:dyDescent="0.45">
      <c r="D1472" s="96"/>
      <c r="E1472" s="96"/>
      <c r="F1472" s="96"/>
      <c r="G1472" s="97"/>
      <c r="H1472" s="96"/>
      <c r="I1472" s="96"/>
      <c r="J1472" s="96"/>
      <c r="K1472" s="96"/>
      <c r="L1472" s="98"/>
      <c r="M1472" s="131"/>
      <c r="N1472" s="131"/>
      <c r="O1472" s="97"/>
      <c r="P1472" s="96"/>
      <c r="Z1472" s="87"/>
    </row>
    <row r="1473" spans="4:26" x14ac:dyDescent="0.45">
      <c r="D1473" s="96"/>
      <c r="E1473" s="96"/>
      <c r="F1473" s="96"/>
      <c r="G1473" s="97"/>
      <c r="H1473" s="96"/>
      <c r="I1473" s="96"/>
      <c r="J1473" s="96"/>
      <c r="K1473" s="96"/>
      <c r="L1473" s="98"/>
      <c r="M1473" s="131"/>
      <c r="N1473" s="131"/>
      <c r="O1473" s="97"/>
      <c r="P1473" s="96"/>
      <c r="Z1473" s="87"/>
    </row>
    <row r="1474" spans="4:26" x14ac:dyDescent="0.45">
      <c r="D1474" s="96"/>
      <c r="E1474" s="96"/>
      <c r="F1474" s="96"/>
      <c r="G1474" s="97"/>
      <c r="H1474" s="96"/>
      <c r="I1474" s="96"/>
      <c r="J1474" s="96"/>
      <c r="K1474" s="96"/>
      <c r="L1474" s="98"/>
      <c r="M1474" s="131"/>
      <c r="N1474" s="131"/>
      <c r="O1474" s="97"/>
      <c r="P1474" s="96"/>
      <c r="Z1474" s="87"/>
    </row>
    <row r="1475" spans="4:26" x14ac:dyDescent="0.45">
      <c r="D1475" s="96"/>
      <c r="E1475" s="96"/>
      <c r="F1475" s="96"/>
      <c r="G1475" s="97"/>
      <c r="H1475" s="96"/>
      <c r="I1475" s="96"/>
      <c r="J1475" s="96"/>
      <c r="K1475" s="96"/>
      <c r="L1475" s="98"/>
      <c r="M1475" s="131"/>
      <c r="N1475" s="131"/>
      <c r="O1475" s="97"/>
      <c r="P1475" s="96"/>
      <c r="Z1475" s="87"/>
    </row>
    <row r="1476" spans="4:26" x14ac:dyDescent="0.45">
      <c r="D1476" s="96"/>
      <c r="E1476" s="96"/>
      <c r="F1476" s="96"/>
      <c r="G1476" s="97"/>
      <c r="H1476" s="96"/>
      <c r="I1476" s="96"/>
      <c r="J1476" s="96"/>
      <c r="K1476" s="96"/>
      <c r="L1476" s="98"/>
      <c r="M1476" s="131"/>
      <c r="N1476" s="131"/>
      <c r="O1476" s="97"/>
      <c r="P1476" s="96"/>
      <c r="Z1476" s="87"/>
    </row>
    <row r="1477" spans="4:26" x14ac:dyDescent="0.45">
      <c r="D1477" s="96"/>
      <c r="E1477" s="96"/>
      <c r="F1477" s="96"/>
      <c r="G1477" s="97"/>
      <c r="H1477" s="96"/>
      <c r="I1477" s="96"/>
      <c r="J1477" s="96"/>
      <c r="K1477" s="96"/>
      <c r="L1477" s="98"/>
      <c r="M1477" s="131"/>
      <c r="N1477" s="131"/>
      <c r="O1477" s="97"/>
      <c r="P1477" s="96"/>
      <c r="Z1477" s="87"/>
    </row>
    <row r="1478" spans="4:26" x14ac:dyDescent="0.45">
      <c r="D1478" s="96"/>
      <c r="E1478" s="96"/>
      <c r="F1478" s="96"/>
      <c r="G1478" s="97"/>
      <c r="H1478" s="96"/>
      <c r="I1478" s="96"/>
      <c r="J1478" s="96"/>
      <c r="K1478" s="96"/>
      <c r="L1478" s="98"/>
      <c r="M1478" s="131"/>
      <c r="N1478" s="131"/>
      <c r="O1478" s="97"/>
      <c r="P1478" s="96"/>
      <c r="Z1478" s="87"/>
    </row>
    <row r="1479" spans="4:26" x14ac:dyDescent="0.45">
      <c r="D1479" s="96"/>
      <c r="E1479" s="96"/>
      <c r="F1479" s="96"/>
      <c r="G1479" s="97"/>
      <c r="H1479" s="96"/>
      <c r="I1479" s="96"/>
      <c r="J1479" s="96"/>
      <c r="K1479" s="96"/>
      <c r="L1479" s="98"/>
      <c r="M1479" s="131"/>
      <c r="N1479" s="131"/>
      <c r="O1479" s="97"/>
      <c r="P1479" s="96"/>
      <c r="Z1479" s="87"/>
    </row>
    <row r="1480" spans="4:26" x14ac:dyDescent="0.45">
      <c r="D1480" s="96"/>
      <c r="E1480" s="96"/>
      <c r="F1480" s="96"/>
      <c r="G1480" s="97"/>
      <c r="H1480" s="96"/>
      <c r="I1480" s="96"/>
      <c r="J1480" s="96"/>
      <c r="K1480" s="96"/>
      <c r="L1480" s="98"/>
      <c r="M1480" s="131"/>
      <c r="N1480" s="131"/>
      <c r="O1480" s="97"/>
      <c r="P1480" s="96"/>
      <c r="Z1480" s="87"/>
    </row>
    <row r="1481" spans="4:26" x14ac:dyDescent="0.45">
      <c r="D1481" s="96"/>
      <c r="E1481" s="96"/>
      <c r="F1481" s="96"/>
      <c r="G1481" s="97"/>
      <c r="H1481" s="96"/>
      <c r="I1481" s="96"/>
      <c r="J1481" s="96"/>
      <c r="K1481" s="96"/>
      <c r="L1481" s="98"/>
      <c r="M1481" s="131"/>
      <c r="N1481" s="131"/>
      <c r="O1481" s="97"/>
      <c r="P1481" s="96"/>
      <c r="Z1481" s="87"/>
    </row>
    <row r="1482" spans="4:26" x14ac:dyDescent="0.45">
      <c r="D1482" s="96"/>
      <c r="E1482" s="96"/>
      <c r="F1482" s="96"/>
      <c r="G1482" s="97"/>
      <c r="H1482" s="96"/>
      <c r="I1482" s="96"/>
      <c r="J1482" s="96"/>
      <c r="K1482" s="96"/>
      <c r="L1482" s="98"/>
      <c r="M1482" s="131"/>
      <c r="N1482" s="131"/>
      <c r="O1482" s="97"/>
      <c r="P1482" s="96"/>
      <c r="Z1482" s="87"/>
    </row>
    <row r="1483" spans="4:26" x14ac:dyDescent="0.45">
      <c r="D1483" s="96"/>
      <c r="E1483" s="96"/>
      <c r="F1483" s="96"/>
      <c r="G1483" s="97"/>
      <c r="H1483" s="96"/>
      <c r="I1483" s="96"/>
      <c r="J1483" s="96"/>
      <c r="K1483" s="96"/>
      <c r="L1483" s="98"/>
      <c r="M1483" s="131"/>
      <c r="N1483" s="131"/>
      <c r="O1483" s="97"/>
      <c r="P1483" s="96"/>
      <c r="Z1483" s="87"/>
    </row>
    <row r="1484" spans="4:26" x14ac:dyDescent="0.45">
      <c r="D1484" s="96"/>
      <c r="E1484" s="96"/>
      <c r="F1484" s="96"/>
      <c r="G1484" s="97"/>
      <c r="H1484" s="96"/>
      <c r="I1484" s="96"/>
      <c r="J1484" s="96"/>
      <c r="K1484" s="96"/>
      <c r="L1484" s="98"/>
      <c r="M1484" s="131"/>
      <c r="N1484" s="131"/>
      <c r="O1484" s="97"/>
      <c r="P1484" s="96"/>
      <c r="Z1484" s="87"/>
    </row>
    <row r="1485" spans="4:26" x14ac:dyDescent="0.45">
      <c r="D1485" s="96"/>
      <c r="E1485" s="96"/>
      <c r="F1485" s="96"/>
      <c r="G1485" s="97"/>
      <c r="H1485" s="96"/>
      <c r="I1485" s="96"/>
      <c r="J1485" s="96"/>
      <c r="K1485" s="96"/>
      <c r="L1485" s="98"/>
      <c r="M1485" s="131"/>
      <c r="N1485" s="131"/>
      <c r="O1485" s="97"/>
      <c r="P1485" s="96"/>
      <c r="Z1485" s="87"/>
    </row>
    <row r="1486" spans="4:26" x14ac:dyDescent="0.45">
      <c r="D1486" s="96"/>
      <c r="E1486" s="96"/>
      <c r="F1486" s="96"/>
      <c r="G1486" s="97"/>
      <c r="H1486" s="96"/>
      <c r="I1486" s="96"/>
      <c r="J1486" s="96"/>
      <c r="K1486" s="96"/>
      <c r="L1486" s="98"/>
      <c r="M1486" s="131"/>
      <c r="N1486" s="131"/>
      <c r="O1486" s="97"/>
      <c r="P1486" s="96"/>
      <c r="Z1486" s="87"/>
    </row>
    <row r="1487" spans="4:26" x14ac:dyDescent="0.45">
      <c r="D1487" s="96"/>
      <c r="E1487" s="96"/>
      <c r="F1487" s="96"/>
      <c r="G1487" s="97"/>
      <c r="H1487" s="96"/>
      <c r="I1487" s="96"/>
      <c r="J1487" s="96"/>
      <c r="K1487" s="96"/>
      <c r="L1487" s="98"/>
      <c r="M1487" s="131"/>
      <c r="N1487" s="131"/>
      <c r="O1487" s="97"/>
      <c r="P1487" s="96"/>
      <c r="Z1487" s="87"/>
    </row>
    <row r="1488" spans="4:26" x14ac:dyDescent="0.45">
      <c r="D1488" s="96"/>
      <c r="E1488" s="96"/>
      <c r="F1488" s="96"/>
      <c r="G1488" s="97"/>
      <c r="H1488" s="96"/>
      <c r="I1488" s="96"/>
      <c r="J1488" s="96"/>
      <c r="K1488" s="96"/>
      <c r="L1488" s="98"/>
      <c r="M1488" s="131"/>
      <c r="N1488" s="131"/>
      <c r="O1488" s="97"/>
      <c r="P1488" s="96"/>
      <c r="Z1488" s="87"/>
    </row>
    <row r="1489" spans="4:26" x14ac:dyDescent="0.45">
      <c r="D1489" s="96"/>
      <c r="E1489" s="96"/>
      <c r="F1489" s="96"/>
      <c r="G1489" s="97"/>
      <c r="H1489" s="96"/>
      <c r="I1489" s="96"/>
      <c r="J1489" s="96"/>
      <c r="K1489" s="96"/>
      <c r="L1489" s="98"/>
      <c r="M1489" s="131"/>
      <c r="N1489" s="131"/>
      <c r="O1489" s="97"/>
      <c r="P1489" s="96"/>
      <c r="Z1489" s="87"/>
    </row>
    <row r="1490" spans="4:26" x14ac:dyDescent="0.45">
      <c r="D1490" s="96"/>
      <c r="E1490" s="96"/>
      <c r="F1490" s="96"/>
      <c r="G1490" s="97"/>
      <c r="H1490" s="96"/>
      <c r="I1490" s="96"/>
      <c r="J1490" s="96"/>
      <c r="K1490" s="96"/>
      <c r="L1490" s="98"/>
      <c r="M1490" s="131"/>
      <c r="N1490" s="131"/>
      <c r="O1490" s="97"/>
      <c r="P1490" s="96"/>
      <c r="Z1490" s="87"/>
    </row>
    <row r="1491" spans="4:26" x14ac:dyDescent="0.45">
      <c r="D1491" s="96"/>
      <c r="E1491" s="96"/>
      <c r="F1491" s="96"/>
      <c r="G1491" s="97"/>
      <c r="H1491" s="96"/>
      <c r="I1491" s="96"/>
      <c r="J1491" s="96"/>
      <c r="K1491" s="96"/>
      <c r="L1491" s="98"/>
      <c r="M1491" s="131"/>
      <c r="N1491" s="131"/>
      <c r="O1491" s="97"/>
      <c r="P1491" s="96"/>
      <c r="Z1491" s="87"/>
    </row>
    <row r="1492" spans="4:26" x14ac:dyDescent="0.45">
      <c r="D1492" s="96"/>
      <c r="E1492" s="96"/>
      <c r="F1492" s="96"/>
      <c r="G1492" s="97"/>
      <c r="H1492" s="96"/>
      <c r="I1492" s="96"/>
      <c r="J1492" s="96"/>
      <c r="K1492" s="96"/>
      <c r="L1492" s="98"/>
      <c r="M1492" s="131"/>
      <c r="N1492" s="131"/>
      <c r="O1492" s="97"/>
      <c r="P1492" s="96"/>
      <c r="Z1492" s="87"/>
    </row>
    <row r="1493" spans="4:26" x14ac:dyDescent="0.45">
      <c r="D1493" s="96"/>
      <c r="E1493" s="96"/>
      <c r="F1493" s="96"/>
      <c r="G1493" s="97"/>
      <c r="H1493" s="96"/>
      <c r="I1493" s="96"/>
      <c r="J1493" s="96"/>
      <c r="K1493" s="96"/>
      <c r="L1493" s="98"/>
      <c r="M1493" s="131"/>
      <c r="N1493" s="131"/>
      <c r="O1493" s="97"/>
      <c r="P1493" s="96"/>
      <c r="Z1493" s="87"/>
    </row>
    <row r="1494" spans="4:26" x14ac:dyDescent="0.45">
      <c r="D1494" s="96"/>
      <c r="E1494" s="96"/>
      <c r="F1494" s="96"/>
      <c r="G1494" s="97"/>
      <c r="H1494" s="96"/>
      <c r="I1494" s="96"/>
      <c r="J1494" s="96"/>
      <c r="K1494" s="96"/>
      <c r="L1494" s="98"/>
      <c r="M1494" s="131"/>
      <c r="N1494" s="131"/>
      <c r="O1494" s="97"/>
      <c r="P1494" s="96"/>
      <c r="Z1494" s="87"/>
    </row>
    <row r="1495" spans="4:26" x14ac:dyDescent="0.45">
      <c r="D1495" s="96"/>
      <c r="E1495" s="96"/>
      <c r="F1495" s="96"/>
      <c r="G1495" s="97"/>
      <c r="H1495" s="96"/>
      <c r="I1495" s="96"/>
      <c r="J1495" s="96"/>
      <c r="K1495" s="96"/>
      <c r="L1495" s="98"/>
      <c r="M1495" s="131"/>
      <c r="N1495" s="131"/>
      <c r="O1495" s="97"/>
      <c r="P1495" s="96"/>
      <c r="Z1495" s="87"/>
    </row>
    <row r="1496" spans="4:26" x14ac:dyDescent="0.45">
      <c r="D1496" s="96"/>
      <c r="E1496" s="96"/>
      <c r="F1496" s="96"/>
      <c r="G1496" s="97"/>
      <c r="H1496" s="96"/>
      <c r="I1496" s="96"/>
      <c r="J1496" s="96"/>
      <c r="K1496" s="96"/>
      <c r="L1496" s="98"/>
      <c r="M1496" s="131"/>
      <c r="N1496" s="131"/>
      <c r="O1496" s="97"/>
      <c r="P1496" s="96"/>
      <c r="Z1496" s="87"/>
    </row>
    <row r="1497" spans="4:26" x14ac:dyDescent="0.45">
      <c r="D1497" s="96"/>
      <c r="E1497" s="96"/>
      <c r="F1497" s="96"/>
      <c r="G1497" s="97"/>
      <c r="H1497" s="96"/>
      <c r="I1497" s="96"/>
      <c r="J1497" s="96"/>
      <c r="K1497" s="96"/>
      <c r="L1497" s="98"/>
      <c r="M1497" s="131"/>
      <c r="N1497" s="131"/>
      <c r="O1497" s="97"/>
      <c r="P1497" s="96"/>
      <c r="Z1497" s="87"/>
    </row>
    <row r="1498" spans="4:26" x14ac:dyDescent="0.45">
      <c r="D1498" s="96"/>
      <c r="E1498" s="96"/>
      <c r="F1498" s="96"/>
      <c r="G1498" s="97"/>
      <c r="H1498" s="96"/>
      <c r="I1498" s="96"/>
      <c r="J1498" s="96"/>
      <c r="K1498" s="96"/>
      <c r="L1498" s="98"/>
      <c r="M1498" s="131"/>
      <c r="N1498" s="131"/>
      <c r="O1498" s="97"/>
      <c r="P1498" s="96"/>
      <c r="Z1498" s="87"/>
    </row>
    <row r="1499" spans="4:26" x14ac:dyDescent="0.45">
      <c r="D1499" s="96"/>
      <c r="E1499" s="96"/>
      <c r="F1499" s="96"/>
      <c r="G1499" s="97"/>
      <c r="H1499" s="96"/>
      <c r="I1499" s="96"/>
      <c r="J1499" s="96"/>
      <c r="K1499" s="96"/>
      <c r="L1499" s="98"/>
      <c r="M1499" s="131"/>
      <c r="N1499" s="131"/>
      <c r="O1499" s="97"/>
      <c r="P1499" s="96"/>
      <c r="Z1499" s="87"/>
    </row>
    <row r="1500" spans="4:26" x14ac:dyDescent="0.45">
      <c r="D1500" s="96"/>
      <c r="E1500" s="96"/>
      <c r="F1500" s="96"/>
      <c r="G1500" s="97"/>
      <c r="H1500" s="96"/>
      <c r="I1500" s="96"/>
      <c r="J1500" s="96"/>
      <c r="K1500" s="96"/>
      <c r="L1500" s="98"/>
      <c r="M1500" s="131"/>
      <c r="N1500" s="131"/>
      <c r="O1500" s="97"/>
      <c r="P1500" s="96"/>
      <c r="Z1500" s="87"/>
    </row>
    <row r="1501" spans="4:26" x14ac:dyDescent="0.45">
      <c r="D1501" s="96"/>
      <c r="E1501" s="96"/>
      <c r="F1501" s="96"/>
      <c r="G1501" s="97"/>
      <c r="H1501" s="96"/>
      <c r="I1501" s="96"/>
      <c r="J1501" s="96"/>
      <c r="K1501" s="96"/>
      <c r="L1501" s="98"/>
      <c r="M1501" s="131"/>
      <c r="N1501" s="131"/>
      <c r="O1501" s="97"/>
      <c r="P1501" s="96"/>
      <c r="Z1501" s="87"/>
    </row>
    <row r="1502" spans="4:26" x14ac:dyDescent="0.45">
      <c r="D1502" s="96"/>
      <c r="E1502" s="96"/>
      <c r="F1502" s="96"/>
      <c r="G1502" s="97"/>
      <c r="H1502" s="96"/>
      <c r="I1502" s="96"/>
      <c r="J1502" s="96"/>
      <c r="K1502" s="96"/>
      <c r="L1502" s="98"/>
      <c r="M1502" s="131"/>
      <c r="N1502" s="131"/>
      <c r="O1502" s="97"/>
      <c r="P1502" s="96"/>
      <c r="Z1502" s="87"/>
    </row>
    <row r="1503" spans="4:26" x14ac:dyDescent="0.45">
      <c r="D1503" s="96"/>
      <c r="E1503" s="96"/>
      <c r="F1503" s="96"/>
      <c r="G1503" s="97"/>
      <c r="H1503" s="96"/>
      <c r="I1503" s="96"/>
      <c r="J1503" s="96"/>
      <c r="K1503" s="96"/>
      <c r="L1503" s="98"/>
      <c r="M1503" s="131"/>
      <c r="N1503" s="131"/>
      <c r="O1503" s="97"/>
      <c r="P1503" s="96"/>
      <c r="Z1503" s="87"/>
    </row>
    <row r="1504" spans="4:26" x14ac:dyDescent="0.45">
      <c r="D1504" s="96"/>
      <c r="E1504" s="96"/>
      <c r="F1504" s="96"/>
      <c r="G1504" s="97"/>
      <c r="H1504" s="96"/>
      <c r="I1504" s="96"/>
      <c r="J1504" s="96"/>
      <c r="K1504" s="96"/>
      <c r="L1504" s="98"/>
      <c r="M1504" s="131"/>
      <c r="N1504" s="131"/>
      <c r="O1504" s="97"/>
      <c r="P1504" s="96"/>
      <c r="Z1504" s="87"/>
    </row>
    <row r="1505" spans="4:26" x14ac:dyDescent="0.45">
      <c r="D1505" s="96"/>
      <c r="E1505" s="96"/>
      <c r="F1505" s="96"/>
      <c r="G1505" s="97"/>
      <c r="H1505" s="96"/>
      <c r="I1505" s="96"/>
      <c r="J1505" s="96"/>
      <c r="K1505" s="96"/>
      <c r="L1505" s="98"/>
      <c r="M1505" s="131"/>
      <c r="N1505" s="131"/>
      <c r="O1505" s="97"/>
      <c r="P1505" s="96"/>
      <c r="Z1505" s="87"/>
    </row>
    <row r="1506" spans="4:26" x14ac:dyDescent="0.45">
      <c r="D1506" s="96"/>
      <c r="E1506" s="96"/>
      <c r="F1506" s="96"/>
      <c r="G1506" s="97"/>
      <c r="H1506" s="96"/>
      <c r="I1506" s="96"/>
      <c r="J1506" s="96"/>
      <c r="K1506" s="96"/>
      <c r="L1506" s="98"/>
      <c r="M1506" s="131"/>
      <c r="N1506" s="131"/>
      <c r="O1506" s="97"/>
      <c r="P1506" s="96"/>
      <c r="Z1506" s="87"/>
    </row>
    <row r="1507" spans="4:26" x14ac:dyDescent="0.45">
      <c r="D1507" s="96"/>
      <c r="E1507" s="96"/>
      <c r="F1507" s="96"/>
      <c r="G1507" s="97"/>
      <c r="H1507" s="96"/>
      <c r="I1507" s="96"/>
      <c r="J1507" s="96"/>
      <c r="K1507" s="96"/>
      <c r="L1507" s="98"/>
      <c r="M1507" s="131"/>
      <c r="N1507" s="131"/>
      <c r="O1507" s="97"/>
      <c r="P1507" s="96"/>
      <c r="Z1507" s="87"/>
    </row>
    <row r="1508" spans="4:26" x14ac:dyDescent="0.45">
      <c r="D1508" s="96"/>
      <c r="E1508" s="96"/>
      <c r="F1508" s="96"/>
      <c r="G1508" s="97"/>
      <c r="H1508" s="96"/>
      <c r="I1508" s="96"/>
      <c r="J1508" s="96"/>
      <c r="K1508" s="96"/>
      <c r="L1508" s="98"/>
      <c r="M1508" s="131"/>
      <c r="N1508" s="131"/>
      <c r="O1508" s="97"/>
      <c r="P1508" s="96"/>
      <c r="Z1508" s="87"/>
    </row>
    <row r="1509" spans="4:26" x14ac:dyDescent="0.45">
      <c r="D1509" s="96"/>
      <c r="E1509" s="96"/>
      <c r="F1509" s="96"/>
      <c r="G1509" s="97"/>
      <c r="H1509" s="96"/>
      <c r="I1509" s="96"/>
      <c r="J1509" s="96"/>
      <c r="K1509" s="96"/>
      <c r="L1509" s="98"/>
      <c r="M1509" s="131"/>
      <c r="N1509" s="131"/>
      <c r="O1509" s="97"/>
      <c r="P1509" s="96"/>
      <c r="Z1509" s="87"/>
    </row>
    <row r="1510" spans="4:26" x14ac:dyDescent="0.45">
      <c r="D1510" s="96"/>
      <c r="E1510" s="96"/>
      <c r="F1510" s="96"/>
      <c r="G1510" s="97"/>
      <c r="H1510" s="96"/>
      <c r="I1510" s="96"/>
      <c r="J1510" s="96"/>
      <c r="K1510" s="96"/>
      <c r="L1510" s="98"/>
      <c r="M1510" s="131"/>
      <c r="N1510" s="131"/>
      <c r="O1510" s="97"/>
      <c r="P1510" s="96"/>
      <c r="Z1510" s="87"/>
    </row>
    <row r="1511" spans="4:26" x14ac:dyDescent="0.45">
      <c r="D1511" s="96"/>
      <c r="E1511" s="96"/>
      <c r="F1511" s="96"/>
      <c r="G1511" s="97"/>
      <c r="H1511" s="96"/>
      <c r="I1511" s="96"/>
      <c r="J1511" s="96"/>
      <c r="K1511" s="96"/>
      <c r="L1511" s="98"/>
      <c r="M1511" s="131"/>
      <c r="N1511" s="131"/>
      <c r="O1511" s="97"/>
      <c r="P1511" s="96"/>
      <c r="Z1511" s="87"/>
    </row>
    <row r="1512" spans="4:26" x14ac:dyDescent="0.45">
      <c r="D1512" s="96"/>
      <c r="E1512" s="96"/>
      <c r="F1512" s="96"/>
      <c r="G1512" s="97"/>
      <c r="H1512" s="96"/>
      <c r="I1512" s="96"/>
      <c r="J1512" s="96"/>
      <c r="K1512" s="96"/>
      <c r="L1512" s="98"/>
      <c r="M1512" s="131"/>
      <c r="N1512" s="131"/>
      <c r="O1512" s="97"/>
      <c r="P1512" s="96"/>
      <c r="Z1512" s="87"/>
    </row>
    <row r="1513" spans="4:26" x14ac:dyDescent="0.45">
      <c r="D1513" s="96"/>
      <c r="E1513" s="96"/>
      <c r="F1513" s="96"/>
      <c r="G1513" s="97"/>
      <c r="H1513" s="96"/>
      <c r="I1513" s="96"/>
      <c r="J1513" s="96"/>
      <c r="K1513" s="96"/>
      <c r="L1513" s="98"/>
      <c r="M1513" s="131"/>
      <c r="N1513" s="131"/>
      <c r="O1513" s="97"/>
      <c r="P1513" s="96"/>
      <c r="Z1513" s="87"/>
    </row>
    <row r="1514" spans="4:26" x14ac:dyDescent="0.45">
      <c r="D1514" s="96"/>
      <c r="E1514" s="96"/>
      <c r="F1514" s="96"/>
      <c r="G1514" s="97"/>
      <c r="H1514" s="96"/>
      <c r="I1514" s="96"/>
      <c r="J1514" s="96"/>
      <c r="K1514" s="96"/>
      <c r="L1514" s="98"/>
      <c r="M1514" s="131"/>
      <c r="N1514" s="131"/>
      <c r="O1514" s="97"/>
      <c r="P1514" s="96"/>
      <c r="Z1514" s="87"/>
    </row>
    <row r="1515" spans="4:26" x14ac:dyDescent="0.45">
      <c r="D1515" s="96"/>
      <c r="E1515" s="96"/>
      <c r="F1515" s="96"/>
      <c r="G1515" s="97"/>
      <c r="H1515" s="96"/>
      <c r="I1515" s="96"/>
      <c r="J1515" s="96"/>
      <c r="K1515" s="96"/>
      <c r="L1515" s="98"/>
      <c r="M1515" s="131"/>
      <c r="N1515" s="131"/>
      <c r="O1515" s="97"/>
      <c r="P1515" s="96"/>
      <c r="Z1515" s="87"/>
    </row>
    <row r="1516" spans="4:26" x14ac:dyDescent="0.45">
      <c r="D1516" s="96"/>
      <c r="E1516" s="96"/>
      <c r="F1516" s="96"/>
      <c r="G1516" s="97"/>
      <c r="H1516" s="96"/>
      <c r="I1516" s="96"/>
      <c r="J1516" s="96"/>
      <c r="K1516" s="96"/>
      <c r="L1516" s="98"/>
      <c r="M1516" s="131"/>
      <c r="N1516" s="131"/>
      <c r="O1516" s="97"/>
      <c r="P1516" s="96"/>
      <c r="Z1516" s="87"/>
    </row>
    <row r="1517" spans="4:26" x14ac:dyDescent="0.45">
      <c r="D1517" s="96"/>
      <c r="E1517" s="96"/>
      <c r="F1517" s="96"/>
      <c r="G1517" s="97"/>
      <c r="H1517" s="96"/>
      <c r="I1517" s="96"/>
      <c r="J1517" s="96"/>
      <c r="K1517" s="96"/>
      <c r="L1517" s="98"/>
      <c r="M1517" s="131"/>
      <c r="N1517" s="131"/>
      <c r="O1517" s="97"/>
      <c r="P1517" s="96"/>
      <c r="Z1517" s="87"/>
    </row>
    <row r="1518" spans="4:26" x14ac:dyDescent="0.45">
      <c r="D1518" s="96"/>
      <c r="E1518" s="96"/>
      <c r="F1518" s="96"/>
      <c r="G1518" s="97"/>
      <c r="H1518" s="96"/>
      <c r="I1518" s="96"/>
      <c r="J1518" s="96"/>
      <c r="K1518" s="96"/>
      <c r="L1518" s="98"/>
      <c r="M1518" s="131"/>
      <c r="N1518" s="131"/>
      <c r="O1518" s="97"/>
      <c r="P1518" s="96"/>
      <c r="Z1518" s="87"/>
    </row>
    <row r="1519" spans="4:26" x14ac:dyDescent="0.45">
      <c r="D1519" s="96"/>
      <c r="E1519" s="96"/>
      <c r="F1519" s="96"/>
      <c r="G1519" s="97"/>
      <c r="H1519" s="96"/>
      <c r="I1519" s="96"/>
      <c r="J1519" s="96"/>
      <c r="K1519" s="96"/>
      <c r="L1519" s="98"/>
      <c r="M1519" s="131"/>
      <c r="N1519" s="131"/>
      <c r="O1519" s="97"/>
      <c r="P1519" s="96"/>
      <c r="Z1519" s="87"/>
    </row>
    <row r="1520" spans="4:26" x14ac:dyDescent="0.45">
      <c r="D1520" s="96"/>
      <c r="E1520" s="96"/>
      <c r="F1520" s="96"/>
      <c r="G1520" s="97"/>
      <c r="H1520" s="96"/>
      <c r="I1520" s="96"/>
      <c r="J1520" s="96"/>
      <c r="K1520" s="96"/>
      <c r="L1520" s="98"/>
      <c r="M1520" s="131"/>
      <c r="N1520" s="131"/>
      <c r="O1520" s="97"/>
      <c r="P1520" s="96"/>
      <c r="Z1520" s="87"/>
    </row>
    <row r="1521" spans="4:26" x14ac:dyDescent="0.45">
      <c r="D1521" s="96"/>
      <c r="E1521" s="96"/>
      <c r="F1521" s="96"/>
      <c r="G1521" s="97"/>
      <c r="H1521" s="96"/>
      <c r="I1521" s="96"/>
      <c r="J1521" s="96"/>
      <c r="K1521" s="96"/>
      <c r="L1521" s="98"/>
      <c r="M1521" s="131"/>
      <c r="N1521" s="131"/>
      <c r="O1521" s="97"/>
      <c r="P1521" s="96"/>
      <c r="Z1521" s="87"/>
    </row>
    <row r="1522" spans="4:26" x14ac:dyDescent="0.45">
      <c r="D1522" s="96"/>
      <c r="E1522" s="96"/>
      <c r="F1522" s="96"/>
      <c r="G1522" s="97"/>
      <c r="H1522" s="96"/>
      <c r="I1522" s="96"/>
      <c r="J1522" s="96"/>
      <c r="K1522" s="96"/>
      <c r="L1522" s="98"/>
      <c r="M1522" s="131"/>
      <c r="N1522" s="131"/>
      <c r="O1522" s="97"/>
      <c r="P1522" s="96"/>
      <c r="Z1522" s="87"/>
    </row>
    <row r="1523" spans="4:26" x14ac:dyDescent="0.45">
      <c r="D1523" s="96"/>
      <c r="E1523" s="96"/>
      <c r="F1523" s="96"/>
      <c r="G1523" s="97"/>
      <c r="H1523" s="96"/>
      <c r="I1523" s="96"/>
      <c r="J1523" s="96"/>
      <c r="K1523" s="96"/>
      <c r="L1523" s="98"/>
      <c r="M1523" s="131"/>
      <c r="N1523" s="131"/>
      <c r="O1523" s="97"/>
      <c r="P1523" s="96"/>
      <c r="Z1523" s="87"/>
    </row>
    <row r="1524" spans="4:26" x14ac:dyDescent="0.45">
      <c r="D1524" s="96"/>
      <c r="E1524" s="96"/>
      <c r="F1524" s="96"/>
      <c r="G1524" s="97"/>
      <c r="H1524" s="96"/>
      <c r="I1524" s="96"/>
      <c r="J1524" s="96"/>
      <c r="K1524" s="96"/>
      <c r="L1524" s="98"/>
      <c r="M1524" s="131"/>
      <c r="N1524" s="131"/>
      <c r="O1524" s="97"/>
      <c r="P1524" s="96"/>
      <c r="Z1524" s="87"/>
    </row>
    <row r="1525" spans="4:26" x14ac:dyDescent="0.45">
      <c r="D1525" s="96"/>
      <c r="E1525" s="96"/>
      <c r="F1525" s="96"/>
      <c r="G1525" s="97"/>
      <c r="H1525" s="96"/>
      <c r="I1525" s="96"/>
      <c r="J1525" s="96"/>
      <c r="K1525" s="96"/>
      <c r="L1525" s="98"/>
      <c r="M1525" s="131"/>
      <c r="N1525" s="131"/>
      <c r="O1525" s="97"/>
      <c r="P1525" s="96"/>
      <c r="Z1525" s="87"/>
    </row>
    <row r="1526" spans="4:26" x14ac:dyDescent="0.45">
      <c r="D1526" s="96"/>
      <c r="E1526" s="96"/>
      <c r="F1526" s="96"/>
      <c r="G1526" s="97"/>
      <c r="H1526" s="96"/>
      <c r="I1526" s="96"/>
      <c r="J1526" s="96"/>
      <c r="K1526" s="96"/>
      <c r="L1526" s="98"/>
      <c r="M1526" s="131"/>
      <c r="N1526" s="131"/>
      <c r="O1526" s="97"/>
      <c r="P1526" s="96"/>
      <c r="Z1526" s="87"/>
    </row>
    <row r="1527" spans="4:26" x14ac:dyDescent="0.45">
      <c r="D1527" s="96"/>
      <c r="E1527" s="96"/>
      <c r="F1527" s="96"/>
      <c r="G1527" s="97"/>
      <c r="H1527" s="96"/>
      <c r="I1527" s="96"/>
      <c r="J1527" s="96"/>
      <c r="K1527" s="96"/>
      <c r="L1527" s="98"/>
      <c r="M1527" s="131"/>
      <c r="N1527" s="131"/>
      <c r="O1527" s="97"/>
      <c r="P1527" s="96"/>
      <c r="Z1527" s="87"/>
    </row>
    <row r="1528" spans="4:26" x14ac:dyDescent="0.45">
      <c r="D1528" s="96"/>
      <c r="E1528" s="96"/>
      <c r="F1528" s="96"/>
      <c r="G1528" s="97"/>
      <c r="H1528" s="96"/>
      <c r="I1528" s="96"/>
      <c r="J1528" s="96"/>
      <c r="K1528" s="96"/>
      <c r="L1528" s="98"/>
      <c r="M1528" s="131"/>
      <c r="N1528" s="131"/>
      <c r="O1528" s="97"/>
      <c r="P1528" s="96"/>
      <c r="Z1528" s="87"/>
    </row>
    <row r="1529" spans="4:26" x14ac:dyDescent="0.45">
      <c r="D1529" s="96"/>
      <c r="E1529" s="96"/>
      <c r="F1529" s="96"/>
      <c r="G1529" s="97"/>
      <c r="H1529" s="96"/>
      <c r="I1529" s="96"/>
      <c r="J1529" s="96"/>
      <c r="K1529" s="96"/>
      <c r="L1529" s="98"/>
      <c r="M1529" s="131"/>
      <c r="N1529" s="131"/>
      <c r="O1529" s="97"/>
      <c r="P1529" s="96"/>
      <c r="Z1529" s="87"/>
    </row>
    <row r="1530" spans="4:26" x14ac:dyDescent="0.45">
      <c r="D1530" s="96"/>
      <c r="E1530" s="96"/>
      <c r="F1530" s="96"/>
      <c r="G1530" s="97"/>
      <c r="H1530" s="96"/>
      <c r="I1530" s="96"/>
      <c r="J1530" s="96"/>
      <c r="K1530" s="96"/>
      <c r="L1530" s="98"/>
      <c r="M1530" s="131"/>
      <c r="N1530" s="131"/>
      <c r="O1530" s="97"/>
      <c r="P1530" s="96"/>
      <c r="Z1530" s="87"/>
    </row>
    <row r="1531" spans="4:26" x14ac:dyDescent="0.45">
      <c r="D1531" s="96"/>
      <c r="E1531" s="96"/>
      <c r="F1531" s="96"/>
      <c r="G1531" s="97"/>
      <c r="H1531" s="96"/>
      <c r="I1531" s="96"/>
      <c r="J1531" s="96"/>
      <c r="K1531" s="96"/>
      <c r="L1531" s="98"/>
      <c r="M1531" s="131"/>
      <c r="N1531" s="131"/>
      <c r="O1531" s="97"/>
      <c r="P1531" s="96"/>
      <c r="Z1531" s="87"/>
    </row>
    <row r="1532" spans="4:26" x14ac:dyDescent="0.45">
      <c r="D1532" s="96"/>
      <c r="E1532" s="96"/>
      <c r="F1532" s="96"/>
      <c r="G1532" s="97"/>
      <c r="H1532" s="96"/>
      <c r="I1532" s="96"/>
      <c r="J1532" s="96"/>
      <c r="K1532" s="96"/>
      <c r="L1532" s="98"/>
      <c r="M1532" s="131"/>
      <c r="N1532" s="131"/>
      <c r="O1532" s="97"/>
      <c r="P1532" s="96"/>
      <c r="Z1532" s="87"/>
    </row>
    <row r="1533" spans="4:26" x14ac:dyDescent="0.45">
      <c r="D1533" s="96"/>
      <c r="E1533" s="96"/>
      <c r="F1533" s="96"/>
      <c r="G1533" s="97"/>
      <c r="H1533" s="96"/>
      <c r="I1533" s="96"/>
      <c r="J1533" s="96"/>
      <c r="K1533" s="96"/>
      <c r="L1533" s="98"/>
      <c r="M1533" s="131"/>
      <c r="N1533" s="131"/>
      <c r="O1533" s="97"/>
      <c r="P1533" s="96"/>
      <c r="Z1533" s="87"/>
    </row>
    <row r="1534" spans="4:26" x14ac:dyDescent="0.45">
      <c r="D1534" s="96"/>
      <c r="E1534" s="96"/>
      <c r="F1534" s="96"/>
      <c r="G1534" s="97"/>
      <c r="H1534" s="96"/>
      <c r="I1534" s="96"/>
      <c r="J1534" s="96"/>
      <c r="K1534" s="96"/>
      <c r="L1534" s="98"/>
      <c r="M1534" s="131"/>
      <c r="N1534" s="131"/>
      <c r="O1534" s="97"/>
      <c r="P1534" s="96"/>
      <c r="Z1534" s="87"/>
    </row>
    <row r="1535" spans="4:26" x14ac:dyDescent="0.45">
      <c r="D1535" s="96"/>
      <c r="E1535" s="96"/>
      <c r="F1535" s="96"/>
      <c r="G1535" s="97"/>
      <c r="H1535" s="96"/>
      <c r="I1535" s="96"/>
      <c r="J1535" s="96"/>
      <c r="K1535" s="96"/>
      <c r="L1535" s="98"/>
      <c r="M1535" s="131"/>
      <c r="N1535" s="131"/>
      <c r="O1535" s="97"/>
      <c r="P1535" s="96"/>
      <c r="Z1535" s="87"/>
    </row>
    <row r="1536" spans="4:26" x14ac:dyDescent="0.45">
      <c r="D1536" s="96"/>
      <c r="E1536" s="96"/>
      <c r="F1536" s="96"/>
      <c r="G1536" s="97"/>
      <c r="H1536" s="96"/>
      <c r="I1536" s="96"/>
      <c r="J1536" s="96"/>
      <c r="K1536" s="96"/>
      <c r="L1536" s="98"/>
      <c r="M1536" s="131"/>
      <c r="N1536" s="131"/>
      <c r="O1536" s="97"/>
      <c r="P1536" s="96"/>
      <c r="Z1536" s="87"/>
    </row>
    <row r="1537" spans="4:26" x14ac:dyDescent="0.45">
      <c r="D1537" s="96"/>
      <c r="E1537" s="96"/>
      <c r="F1537" s="96"/>
      <c r="G1537" s="97"/>
      <c r="H1537" s="96"/>
      <c r="I1537" s="96"/>
      <c r="J1537" s="96"/>
      <c r="K1537" s="96"/>
      <c r="L1537" s="98"/>
      <c r="M1537" s="131"/>
      <c r="N1537" s="131"/>
      <c r="O1537" s="97"/>
      <c r="P1537" s="96"/>
      <c r="Z1537" s="87"/>
    </row>
    <row r="1538" spans="4:26" x14ac:dyDescent="0.45">
      <c r="D1538" s="96"/>
      <c r="E1538" s="96"/>
      <c r="F1538" s="96"/>
      <c r="G1538" s="97"/>
      <c r="H1538" s="96"/>
      <c r="I1538" s="96"/>
      <c r="J1538" s="96"/>
      <c r="K1538" s="96"/>
      <c r="L1538" s="98"/>
      <c r="M1538" s="131"/>
      <c r="N1538" s="131"/>
      <c r="O1538" s="97"/>
      <c r="P1538" s="96"/>
      <c r="Z1538" s="87"/>
    </row>
    <row r="1539" spans="4:26" x14ac:dyDescent="0.45">
      <c r="D1539" s="96"/>
      <c r="E1539" s="96"/>
      <c r="F1539" s="96"/>
      <c r="G1539" s="97"/>
      <c r="H1539" s="96"/>
      <c r="I1539" s="96"/>
      <c r="J1539" s="96"/>
      <c r="K1539" s="96"/>
      <c r="L1539" s="98"/>
      <c r="M1539" s="131"/>
      <c r="N1539" s="131"/>
      <c r="O1539" s="97"/>
      <c r="P1539" s="96"/>
      <c r="Z1539" s="87"/>
    </row>
    <row r="1540" spans="4:26" x14ac:dyDescent="0.45">
      <c r="D1540" s="96"/>
      <c r="E1540" s="96"/>
      <c r="F1540" s="96"/>
      <c r="G1540" s="97"/>
      <c r="H1540" s="96"/>
      <c r="I1540" s="96"/>
      <c r="J1540" s="96"/>
      <c r="K1540" s="96"/>
      <c r="L1540" s="98"/>
      <c r="M1540" s="131"/>
      <c r="N1540" s="131"/>
      <c r="O1540" s="97"/>
      <c r="P1540" s="96"/>
      <c r="Z1540" s="87"/>
    </row>
    <row r="1541" spans="4:26" x14ac:dyDescent="0.45">
      <c r="D1541" s="96"/>
      <c r="E1541" s="96"/>
      <c r="F1541" s="96"/>
      <c r="G1541" s="97"/>
      <c r="H1541" s="96"/>
      <c r="I1541" s="96"/>
      <c r="J1541" s="96"/>
      <c r="K1541" s="96"/>
      <c r="L1541" s="98"/>
      <c r="M1541" s="131"/>
      <c r="N1541" s="131"/>
      <c r="O1541" s="97"/>
      <c r="P1541" s="96"/>
      <c r="Z1541" s="87"/>
    </row>
    <row r="1542" spans="4:26" x14ac:dyDescent="0.45">
      <c r="D1542" s="96"/>
      <c r="E1542" s="96"/>
      <c r="F1542" s="96"/>
      <c r="G1542" s="97"/>
      <c r="H1542" s="96"/>
      <c r="I1542" s="96"/>
      <c r="J1542" s="96"/>
      <c r="K1542" s="96"/>
      <c r="L1542" s="98"/>
      <c r="M1542" s="131"/>
      <c r="N1542" s="131"/>
      <c r="O1542" s="97"/>
      <c r="P1542" s="96"/>
      <c r="Z1542" s="87"/>
    </row>
    <row r="1543" spans="4:26" x14ac:dyDescent="0.45">
      <c r="D1543" s="96"/>
      <c r="E1543" s="96"/>
      <c r="F1543" s="96"/>
      <c r="G1543" s="97"/>
      <c r="H1543" s="96"/>
      <c r="I1543" s="96"/>
      <c r="J1543" s="96"/>
      <c r="K1543" s="96"/>
      <c r="L1543" s="98"/>
      <c r="M1543" s="131"/>
      <c r="N1543" s="131"/>
      <c r="O1543" s="97"/>
      <c r="P1543" s="96"/>
      <c r="Z1543" s="87"/>
    </row>
    <row r="1544" spans="4:26" x14ac:dyDescent="0.45">
      <c r="D1544" s="96"/>
      <c r="E1544" s="96"/>
      <c r="F1544" s="96"/>
      <c r="G1544" s="97"/>
      <c r="H1544" s="96"/>
      <c r="I1544" s="96"/>
      <c r="J1544" s="96"/>
      <c r="K1544" s="96"/>
      <c r="L1544" s="98"/>
      <c r="M1544" s="131"/>
      <c r="N1544" s="131"/>
      <c r="O1544" s="97"/>
      <c r="P1544" s="96"/>
      <c r="Z1544" s="87"/>
    </row>
    <row r="1545" spans="4:26" x14ac:dyDescent="0.45">
      <c r="D1545" s="96"/>
      <c r="E1545" s="96"/>
      <c r="F1545" s="96"/>
      <c r="G1545" s="97"/>
      <c r="H1545" s="96"/>
      <c r="I1545" s="96"/>
      <c r="J1545" s="96"/>
      <c r="K1545" s="96"/>
      <c r="L1545" s="98"/>
      <c r="M1545" s="131"/>
      <c r="N1545" s="131"/>
      <c r="O1545" s="97"/>
      <c r="P1545" s="96"/>
      <c r="Z1545" s="87"/>
    </row>
    <row r="1546" spans="4:26" x14ac:dyDescent="0.45">
      <c r="D1546" s="96"/>
      <c r="E1546" s="96"/>
      <c r="F1546" s="96"/>
      <c r="G1546" s="97"/>
      <c r="H1546" s="96"/>
      <c r="I1546" s="96"/>
      <c r="J1546" s="96"/>
      <c r="K1546" s="96"/>
      <c r="L1546" s="98"/>
      <c r="M1546" s="131"/>
      <c r="N1546" s="131"/>
      <c r="O1546" s="97"/>
      <c r="P1546" s="96"/>
      <c r="Z1546" s="87"/>
    </row>
    <row r="1547" spans="4:26" x14ac:dyDescent="0.45">
      <c r="D1547" s="96"/>
      <c r="E1547" s="96"/>
      <c r="F1547" s="96"/>
      <c r="G1547" s="97"/>
      <c r="H1547" s="96"/>
      <c r="I1547" s="96"/>
      <c r="J1547" s="96"/>
      <c r="K1547" s="96"/>
      <c r="L1547" s="98"/>
      <c r="M1547" s="131"/>
      <c r="N1547" s="131"/>
      <c r="O1547" s="97"/>
      <c r="P1547" s="96"/>
      <c r="Z1547" s="87"/>
    </row>
    <row r="1548" spans="4:26" x14ac:dyDescent="0.45">
      <c r="D1548" s="96"/>
      <c r="E1548" s="96"/>
      <c r="F1548" s="96"/>
      <c r="G1548" s="97"/>
      <c r="H1548" s="96"/>
      <c r="I1548" s="96"/>
      <c r="J1548" s="96"/>
      <c r="K1548" s="96"/>
      <c r="L1548" s="98"/>
      <c r="M1548" s="131"/>
      <c r="N1548" s="131"/>
      <c r="O1548" s="97"/>
      <c r="P1548" s="96"/>
      <c r="Z1548" s="87"/>
    </row>
    <row r="1549" spans="4:26" x14ac:dyDescent="0.45">
      <c r="D1549" s="96"/>
      <c r="E1549" s="96"/>
      <c r="F1549" s="96"/>
      <c r="G1549" s="97"/>
      <c r="H1549" s="96"/>
      <c r="I1549" s="96"/>
      <c r="J1549" s="96"/>
      <c r="K1549" s="96"/>
      <c r="L1549" s="98"/>
      <c r="M1549" s="131"/>
      <c r="N1549" s="131"/>
      <c r="O1549" s="97"/>
      <c r="P1549" s="96"/>
      <c r="Z1549" s="87"/>
    </row>
    <row r="1550" spans="4:26" x14ac:dyDescent="0.45">
      <c r="D1550" s="96"/>
      <c r="E1550" s="96"/>
      <c r="F1550" s="96"/>
      <c r="G1550" s="97"/>
      <c r="H1550" s="96"/>
      <c r="I1550" s="96"/>
      <c r="J1550" s="96"/>
      <c r="K1550" s="96"/>
      <c r="L1550" s="98"/>
      <c r="M1550" s="131"/>
      <c r="N1550" s="131"/>
      <c r="O1550" s="97"/>
      <c r="P1550" s="96"/>
      <c r="Z1550" s="87"/>
    </row>
    <row r="1551" spans="4:26" x14ac:dyDescent="0.45">
      <c r="D1551" s="96"/>
      <c r="E1551" s="96"/>
      <c r="F1551" s="96"/>
      <c r="G1551" s="97"/>
      <c r="H1551" s="96"/>
      <c r="I1551" s="96"/>
      <c r="J1551" s="96"/>
      <c r="K1551" s="96"/>
      <c r="L1551" s="98"/>
      <c r="M1551" s="131"/>
      <c r="N1551" s="131"/>
      <c r="O1551" s="97"/>
      <c r="P1551" s="96"/>
      <c r="Z1551" s="87"/>
    </row>
    <row r="1552" spans="4:26" x14ac:dyDescent="0.45">
      <c r="D1552" s="96"/>
      <c r="E1552" s="96"/>
      <c r="F1552" s="96"/>
      <c r="G1552" s="97"/>
      <c r="H1552" s="96"/>
      <c r="I1552" s="96"/>
      <c r="J1552" s="96"/>
      <c r="K1552" s="96"/>
      <c r="L1552" s="98"/>
      <c r="M1552" s="131"/>
      <c r="N1552" s="131"/>
      <c r="O1552" s="97"/>
      <c r="P1552" s="96"/>
      <c r="Z1552" s="87"/>
    </row>
    <row r="1553" spans="4:26" x14ac:dyDescent="0.45">
      <c r="D1553" s="96"/>
      <c r="E1553" s="96"/>
      <c r="F1553" s="96"/>
      <c r="G1553" s="97"/>
      <c r="H1553" s="96"/>
      <c r="I1553" s="96"/>
      <c r="J1553" s="96"/>
      <c r="K1553" s="96"/>
      <c r="L1553" s="98"/>
      <c r="M1553" s="131"/>
      <c r="N1553" s="131"/>
      <c r="O1553" s="97"/>
      <c r="P1553" s="96"/>
      <c r="Z1553" s="87"/>
    </row>
    <row r="1554" spans="4:26" x14ac:dyDescent="0.45">
      <c r="D1554" s="96"/>
      <c r="E1554" s="96"/>
      <c r="F1554" s="96"/>
      <c r="G1554" s="97"/>
      <c r="H1554" s="96"/>
      <c r="I1554" s="96"/>
      <c r="J1554" s="96"/>
      <c r="K1554" s="96"/>
      <c r="L1554" s="98"/>
      <c r="M1554" s="131"/>
      <c r="N1554" s="131"/>
      <c r="O1554" s="97"/>
      <c r="P1554" s="96"/>
      <c r="Z1554" s="87"/>
    </row>
    <row r="1555" spans="4:26" x14ac:dyDescent="0.45">
      <c r="D1555" s="96"/>
      <c r="E1555" s="96"/>
      <c r="F1555" s="96"/>
      <c r="G1555" s="97"/>
      <c r="H1555" s="96"/>
      <c r="I1555" s="96"/>
      <c r="J1555" s="96"/>
      <c r="K1555" s="96"/>
      <c r="L1555" s="98"/>
      <c r="M1555" s="131"/>
      <c r="N1555" s="131"/>
      <c r="O1555" s="97"/>
      <c r="P1555" s="96"/>
      <c r="Z1555" s="87"/>
    </row>
    <row r="1556" spans="4:26" x14ac:dyDescent="0.45">
      <c r="D1556" s="96"/>
      <c r="E1556" s="96"/>
      <c r="F1556" s="96"/>
      <c r="G1556" s="97"/>
      <c r="H1556" s="96"/>
      <c r="I1556" s="96"/>
      <c r="J1556" s="96"/>
      <c r="K1556" s="96"/>
      <c r="L1556" s="98"/>
      <c r="M1556" s="131"/>
      <c r="N1556" s="131"/>
      <c r="O1556" s="97"/>
      <c r="P1556" s="96"/>
      <c r="Z1556" s="87"/>
    </row>
    <row r="1557" spans="4:26" x14ac:dyDescent="0.45">
      <c r="D1557" s="96"/>
      <c r="E1557" s="96"/>
      <c r="F1557" s="96"/>
      <c r="G1557" s="97"/>
      <c r="H1557" s="96"/>
      <c r="I1557" s="96"/>
      <c r="J1557" s="96"/>
      <c r="K1557" s="96"/>
      <c r="L1557" s="98"/>
      <c r="M1557" s="131"/>
      <c r="N1557" s="131"/>
      <c r="O1557" s="97"/>
      <c r="P1557" s="96"/>
      <c r="Z1557" s="87"/>
    </row>
    <row r="1558" spans="4:26" x14ac:dyDescent="0.45">
      <c r="D1558" s="96"/>
      <c r="E1558" s="96"/>
      <c r="F1558" s="96"/>
      <c r="G1558" s="97"/>
      <c r="H1558" s="96"/>
      <c r="I1558" s="96"/>
      <c r="J1558" s="96"/>
      <c r="K1558" s="96"/>
      <c r="L1558" s="98"/>
      <c r="M1558" s="131"/>
      <c r="N1558" s="131"/>
      <c r="O1558" s="97"/>
      <c r="P1558" s="96"/>
      <c r="Z1558" s="87"/>
    </row>
    <row r="1559" spans="4:26" x14ac:dyDescent="0.45">
      <c r="D1559" s="96"/>
      <c r="E1559" s="96"/>
      <c r="F1559" s="96"/>
      <c r="G1559" s="97"/>
      <c r="H1559" s="96"/>
      <c r="I1559" s="96"/>
      <c r="J1559" s="96"/>
      <c r="K1559" s="96"/>
      <c r="L1559" s="98"/>
      <c r="M1559" s="131"/>
      <c r="N1559" s="131"/>
      <c r="O1559" s="97"/>
      <c r="P1559" s="96"/>
      <c r="Z1559" s="87"/>
    </row>
    <row r="1560" spans="4:26" x14ac:dyDescent="0.45">
      <c r="D1560" s="96"/>
      <c r="E1560" s="96"/>
      <c r="F1560" s="96"/>
      <c r="G1560" s="97"/>
      <c r="H1560" s="96"/>
      <c r="I1560" s="96"/>
      <c r="J1560" s="96"/>
      <c r="K1560" s="96"/>
      <c r="L1560" s="98"/>
      <c r="M1560" s="131"/>
      <c r="N1560" s="131"/>
      <c r="O1560" s="97"/>
      <c r="P1560" s="96"/>
      <c r="Z1560" s="87"/>
    </row>
    <row r="1561" spans="4:26" x14ac:dyDescent="0.45">
      <c r="D1561" s="96"/>
      <c r="E1561" s="96"/>
      <c r="F1561" s="96"/>
      <c r="G1561" s="97"/>
      <c r="H1561" s="96"/>
      <c r="I1561" s="96"/>
      <c r="J1561" s="96"/>
      <c r="K1561" s="96"/>
      <c r="L1561" s="98"/>
      <c r="M1561" s="131"/>
      <c r="N1561" s="131"/>
      <c r="O1561" s="97"/>
      <c r="P1561" s="96"/>
      <c r="Z1561" s="87"/>
    </row>
    <row r="1562" spans="4:26" x14ac:dyDescent="0.45">
      <c r="D1562" s="96"/>
      <c r="E1562" s="96"/>
      <c r="F1562" s="96"/>
      <c r="G1562" s="97"/>
      <c r="H1562" s="96"/>
      <c r="I1562" s="96"/>
      <c r="J1562" s="96"/>
      <c r="K1562" s="96"/>
      <c r="L1562" s="98"/>
      <c r="M1562" s="131"/>
      <c r="N1562" s="131"/>
      <c r="O1562" s="97"/>
      <c r="P1562" s="96"/>
      <c r="Z1562" s="87"/>
    </row>
    <row r="1563" spans="4:26" x14ac:dyDescent="0.45">
      <c r="D1563" s="96"/>
      <c r="E1563" s="96"/>
      <c r="F1563" s="96"/>
      <c r="G1563" s="97"/>
      <c r="H1563" s="96"/>
      <c r="I1563" s="96"/>
      <c r="J1563" s="96"/>
      <c r="K1563" s="96"/>
      <c r="L1563" s="98"/>
      <c r="M1563" s="131"/>
      <c r="N1563" s="131"/>
      <c r="O1563" s="97"/>
      <c r="P1563" s="96"/>
      <c r="Z1563" s="87"/>
    </row>
    <row r="1564" spans="4:26" x14ac:dyDescent="0.45">
      <c r="D1564" s="96"/>
      <c r="E1564" s="96"/>
      <c r="F1564" s="96"/>
      <c r="G1564" s="97"/>
      <c r="H1564" s="96"/>
      <c r="I1564" s="96"/>
      <c r="J1564" s="96"/>
      <c r="K1564" s="96"/>
      <c r="L1564" s="98"/>
      <c r="M1564" s="131"/>
      <c r="N1564" s="131"/>
      <c r="O1564" s="97"/>
      <c r="P1564" s="96"/>
      <c r="Z1564" s="87"/>
    </row>
    <row r="1565" spans="4:26" x14ac:dyDescent="0.45">
      <c r="D1565" s="96"/>
      <c r="E1565" s="96"/>
      <c r="F1565" s="96"/>
      <c r="G1565" s="97"/>
      <c r="H1565" s="96"/>
      <c r="I1565" s="96"/>
      <c r="J1565" s="96"/>
      <c r="K1565" s="96"/>
      <c r="L1565" s="98"/>
      <c r="M1565" s="131"/>
      <c r="N1565" s="131"/>
      <c r="O1565" s="97"/>
      <c r="P1565" s="96"/>
      <c r="Z1565" s="87"/>
    </row>
    <row r="1566" spans="4:26" x14ac:dyDescent="0.45">
      <c r="D1566" s="96"/>
      <c r="E1566" s="96"/>
      <c r="F1566" s="96"/>
      <c r="G1566" s="97"/>
      <c r="H1566" s="96"/>
      <c r="I1566" s="96"/>
      <c r="J1566" s="96"/>
      <c r="K1566" s="96"/>
      <c r="L1566" s="98"/>
      <c r="M1566" s="131"/>
      <c r="N1566" s="131"/>
      <c r="O1566" s="97"/>
      <c r="P1566" s="96"/>
      <c r="Z1566" s="87"/>
    </row>
    <row r="1567" spans="4:26" x14ac:dyDescent="0.45">
      <c r="D1567" s="96"/>
      <c r="E1567" s="96"/>
      <c r="F1567" s="96"/>
      <c r="G1567" s="97"/>
      <c r="H1567" s="96"/>
      <c r="I1567" s="96"/>
      <c r="J1567" s="96"/>
      <c r="K1567" s="96"/>
      <c r="L1567" s="98"/>
      <c r="M1567" s="131"/>
      <c r="N1567" s="131"/>
      <c r="O1567" s="97"/>
      <c r="P1567" s="96"/>
      <c r="Z1567" s="87"/>
    </row>
    <row r="1568" spans="4:26" x14ac:dyDescent="0.45">
      <c r="D1568" s="96"/>
      <c r="E1568" s="96"/>
      <c r="F1568" s="96"/>
      <c r="G1568" s="97"/>
      <c r="H1568" s="96"/>
      <c r="I1568" s="96"/>
      <c r="J1568" s="96"/>
      <c r="K1568" s="96"/>
      <c r="L1568" s="98"/>
      <c r="M1568" s="131"/>
      <c r="N1568" s="131"/>
      <c r="O1568" s="97"/>
      <c r="P1568" s="96"/>
      <c r="Z1568" s="87"/>
    </row>
    <row r="1569" spans="4:26" x14ac:dyDescent="0.45">
      <c r="D1569" s="96"/>
      <c r="E1569" s="96"/>
      <c r="F1569" s="96"/>
      <c r="G1569" s="97"/>
      <c r="H1569" s="96"/>
      <c r="I1569" s="96"/>
      <c r="J1569" s="96"/>
      <c r="K1569" s="96"/>
      <c r="L1569" s="98"/>
      <c r="M1569" s="131"/>
      <c r="N1569" s="131"/>
      <c r="O1569" s="97"/>
      <c r="P1569" s="96"/>
      <c r="Z1569" s="87"/>
    </row>
    <row r="1570" spans="4:26" x14ac:dyDescent="0.45">
      <c r="D1570" s="96"/>
      <c r="E1570" s="96"/>
      <c r="F1570" s="96"/>
      <c r="G1570" s="97"/>
      <c r="H1570" s="96"/>
      <c r="I1570" s="96"/>
      <c r="J1570" s="96"/>
      <c r="K1570" s="96"/>
      <c r="L1570" s="98"/>
      <c r="M1570" s="131"/>
      <c r="N1570" s="131"/>
      <c r="O1570" s="97"/>
      <c r="P1570" s="96"/>
      <c r="Z1570" s="87"/>
    </row>
    <row r="1571" spans="4:26" x14ac:dyDescent="0.45">
      <c r="D1571" s="96"/>
      <c r="E1571" s="96"/>
      <c r="F1571" s="96"/>
      <c r="G1571" s="97"/>
      <c r="H1571" s="96"/>
      <c r="I1571" s="96"/>
      <c r="J1571" s="96"/>
      <c r="K1571" s="96"/>
      <c r="L1571" s="98"/>
      <c r="M1571" s="131"/>
      <c r="N1571" s="131"/>
      <c r="O1571" s="97"/>
      <c r="P1571" s="96"/>
      <c r="Z1571" s="87"/>
    </row>
    <row r="1572" spans="4:26" x14ac:dyDescent="0.45">
      <c r="D1572" s="96"/>
      <c r="E1572" s="96"/>
      <c r="F1572" s="96"/>
      <c r="G1572" s="97"/>
      <c r="H1572" s="96"/>
      <c r="I1572" s="96"/>
      <c r="J1572" s="96"/>
      <c r="K1572" s="96"/>
      <c r="L1572" s="98"/>
      <c r="M1572" s="131"/>
      <c r="N1572" s="131"/>
      <c r="O1572" s="97"/>
      <c r="P1572" s="96"/>
      <c r="Z1572" s="87"/>
    </row>
    <row r="1573" spans="4:26" x14ac:dyDescent="0.45">
      <c r="D1573" s="96"/>
      <c r="E1573" s="96"/>
      <c r="F1573" s="96"/>
      <c r="G1573" s="97"/>
      <c r="H1573" s="96"/>
      <c r="I1573" s="96"/>
      <c r="J1573" s="96"/>
      <c r="K1573" s="96"/>
      <c r="L1573" s="98"/>
      <c r="M1573" s="131"/>
      <c r="N1573" s="131"/>
      <c r="O1573" s="97"/>
      <c r="P1573" s="96"/>
      <c r="Z1573" s="87"/>
    </row>
    <row r="1574" spans="4:26" x14ac:dyDescent="0.45">
      <c r="D1574" s="96"/>
      <c r="E1574" s="96"/>
      <c r="F1574" s="96"/>
      <c r="G1574" s="97"/>
      <c r="H1574" s="96"/>
      <c r="I1574" s="96"/>
      <c r="J1574" s="96"/>
      <c r="K1574" s="96"/>
      <c r="L1574" s="98"/>
      <c r="M1574" s="131"/>
      <c r="N1574" s="131"/>
      <c r="O1574" s="97"/>
      <c r="P1574" s="96"/>
      <c r="Z1574" s="87"/>
    </row>
    <row r="1575" spans="4:26" x14ac:dyDescent="0.45">
      <c r="D1575" s="96"/>
      <c r="E1575" s="96"/>
      <c r="F1575" s="96"/>
      <c r="G1575" s="97"/>
      <c r="H1575" s="96"/>
      <c r="I1575" s="96"/>
      <c r="J1575" s="96"/>
      <c r="K1575" s="96"/>
      <c r="L1575" s="98"/>
      <c r="M1575" s="131"/>
      <c r="N1575" s="131"/>
      <c r="O1575" s="97"/>
      <c r="P1575" s="96"/>
      <c r="Z1575" s="87"/>
    </row>
    <row r="1576" spans="4:26" x14ac:dyDescent="0.45">
      <c r="D1576" s="96"/>
      <c r="E1576" s="96"/>
      <c r="F1576" s="96"/>
      <c r="G1576" s="97"/>
      <c r="H1576" s="96"/>
      <c r="I1576" s="96"/>
      <c r="J1576" s="96"/>
      <c r="K1576" s="96"/>
      <c r="L1576" s="98"/>
      <c r="M1576" s="131"/>
      <c r="N1576" s="131"/>
      <c r="O1576" s="97"/>
      <c r="P1576" s="96"/>
      <c r="Z1576" s="87"/>
    </row>
    <row r="1577" spans="4:26" x14ac:dyDescent="0.45">
      <c r="D1577" s="96"/>
      <c r="E1577" s="96"/>
      <c r="F1577" s="96"/>
      <c r="G1577" s="97"/>
      <c r="H1577" s="96"/>
      <c r="I1577" s="96"/>
      <c r="J1577" s="96"/>
      <c r="K1577" s="96"/>
      <c r="L1577" s="98"/>
      <c r="M1577" s="131"/>
      <c r="N1577" s="131"/>
      <c r="O1577" s="97"/>
      <c r="P1577" s="96"/>
      <c r="Z1577" s="87"/>
    </row>
    <row r="1578" spans="4:26" x14ac:dyDescent="0.45">
      <c r="D1578" s="96"/>
      <c r="E1578" s="96"/>
      <c r="F1578" s="96"/>
      <c r="G1578" s="97"/>
      <c r="H1578" s="96"/>
      <c r="I1578" s="96"/>
      <c r="J1578" s="96"/>
      <c r="K1578" s="96"/>
      <c r="L1578" s="98"/>
      <c r="M1578" s="131"/>
      <c r="N1578" s="131"/>
      <c r="O1578" s="97"/>
      <c r="P1578" s="96"/>
      <c r="Z1578" s="87"/>
    </row>
    <row r="1579" spans="4:26" x14ac:dyDescent="0.45">
      <c r="D1579" s="96"/>
      <c r="E1579" s="96"/>
      <c r="F1579" s="96"/>
      <c r="G1579" s="97"/>
      <c r="H1579" s="96"/>
      <c r="I1579" s="96"/>
      <c r="J1579" s="96"/>
      <c r="K1579" s="96"/>
      <c r="L1579" s="98"/>
      <c r="M1579" s="131"/>
      <c r="N1579" s="131"/>
      <c r="O1579" s="97"/>
      <c r="P1579" s="96"/>
      <c r="Z1579" s="87"/>
    </row>
    <row r="1580" spans="4:26" x14ac:dyDescent="0.45">
      <c r="D1580" s="96"/>
      <c r="E1580" s="96"/>
      <c r="F1580" s="96"/>
      <c r="G1580" s="97"/>
      <c r="H1580" s="96"/>
      <c r="I1580" s="96"/>
      <c r="J1580" s="96"/>
      <c r="K1580" s="96"/>
      <c r="L1580" s="98"/>
      <c r="M1580" s="131"/>
      <c r="N1580" s="131"/>
      <c r="O1580" s="97"/>
      <c r="P1580" s="96"/>
      <c r="Z1580" s="87"/>
    </row>
    <row r="1581" spans="4:26" x14ac:dyDescent="0.45">
      <c r="D1581" s="96"/>
      <c r="E1581" s="96"/>
      <c r="F1581" s="96"/>
      <c r="G1581" s="97"/>
      <c r="H1581" s="96"/>
      <c r="I1581" s="96"/>
      <c r="J1581" s="96"/>
      <c r="K1581" s="96"/>
      <c r="L1581" s="98"/>
      <c r="M1581" s="131"/>
      <c r="N1581" s="131"/>
      <c r="O1581" s="97"/>
      <c r="P1581" s="96"/>
      <c r="Z1581" s="87"/>
    </row>
    <row r="1582" spans="4:26" x14ac:dyDescent="0.45">
      <c r="D1582" s="96"/>
      <c r="E1582" s="96"/>
      <c r="F1582" s="96"/>
      <c r="G1582" s="97"/>
      <c r="H1582" s="96"/>
      <c r="I1582" s="96"/>
      <c r="J1582" s="96"/>
      <c r="K1582" s="96"/>
      <c r="L1582" s="98"/>
      <c r="M1582" s="131"/>
      <c r="N1582" s="131"/>
      <c r="O1582" s="97"/>
      <c r="P1582" s="96"/>
      <c r="Z1582" s="87"/>
    </row>
    <row r="1583" spans="4:26" x14ac:dyDescent="0.45">
      <c r="D1583" s="96"/>
      <c r="E1583" s="96"/>
      <c r="F1583" s="96"/>
      <c r="G1583" s="97"/>
      <c r="H1583" s="96"/>
      <c r="I1583" s="96"/>
      <c r="J1583" s="96"/>
      <c r="K1583" s="96"/>
      <c r="L1583" s="98"/>
      <c r="M1583" s="131"/>
      <c r="N1583" s="131"/>
      <c r="O1583" s="97"/>
      <c r="P1583" s="96"/>
      <c r="Z1583" s="87"/>
    </row>
    <row r="1584" spans="4:26" x14ac:dyDescent="0.45">
      <c r="D1584" s="96"/>
      <c r="E1584" s="96"/>
      <c r="F1584" s="96"/>
      <c r="G1584" s="97"/>
      <c r="H1584" s="96"/>
      <c r="I1584" s="96"/>
      <c r="J1584" s="96"/>
      <c r="K1584" s="96"/>
      <c r="L1584" s="98"/>
      <c r="M1584" s="131"/>
      <c r="N1584" s="131"/>
      <c r="O1584" s="97"/>
      <c r="P1584" s="96"/>
      <c r="Z1584" s="87"/>
    </row>
    <row r="1585" spans="4:26" x14ac:dyDescent="0.45">
      <c r="D1585" s="96"/>
      <c r="E1585" s="96"/>
      <c r="F1585" s="96"/>
      <c r="G1585" s="97"/>
      <c r="H1585" s="96"/>
      <c r="I1585" s="96"/>
      <c r="J1585" s="96"/>
      <c r="K1585" s="96"/>
      <c r="L1585" s="98"/>
      <c r="M1585" s="131"/>
      <c r="N1585" s="131"/>
      <c r="O1585" s="97"/>
      <c r="P1585" s="96"/>
      <c r="Z1585" s="87"/>
    </row>
    <row r="1586" spans="4:26" x14ac:dyDescent="0.45">
      <c r="D1586" s="96"/>
      <c r="E1586" s="96"/>
      <c r="F1586" s="96"/>
      <c r="G1586" s="97"/>
      <c r="H1586" s="96"/>
      <c r="I1586" s="96"/>
      <c r="J1586" s="96"/>
      <c r="K1586" s="96"/>
      <c r="L1586" s="98"/>
      <c r="M1586" s="131"/>
      <c r="N1586" s="131"/>
      <c r="O1586" s="97"/>
      <c r="P1586" s="96"/>
      <c r="Z1586" s="87"/>
    </row>
    <row r="1587" spans="4:26" x14ac:dyDescent="0.45">
      <c r="D1587" s="96"/>
      <c r="E1587" s="96"/>
      <c r="F1587" s="96"/>
      <c r="G1587" s="97"/>
      <c r="H1587" s="96"/>
      <c r="I1587" s="96"/>
      <c r="J1587" s="96"/>
      <c r="K1587" s="96"/>
      <c r="L1587" s="98"/>
      <c r="M1587" s="131"/>
      <c r="N1587" s="131"/>
      <c r="O1587" s="97"/>
      <c r="P1587" s="96"/>
      <c r="Z1587" s="87"/>
    </row>
    <row r="1588" spans="4:26" x14ac:dyDescent="0.45">
      <c r="D1588" s="96"/>
      <c r="E1588" s="96"/>
      <c r="F1588" s="96"/>
      <c r="G1588" s="97"/>
      <c r="H1588" s="96"/>
      <c r="I1588" s="96"/>
      <c r="J1588" s="96"/>
      <c r="K1588" s="96"/>
      <c r="L1588" s="98"/>
      <c r="M1588" s="131"/>
      <c r="N1588" s="131"/>
      <c r="O1588" s="97"/>
      <c r="P1588" s="96"/>
      <c r="Z1588" s="87"/>
    </row>
    <row r="1589" spans="4:26" x14ac:dyDescent="0.45">
      <c r="D1589" s="96"/>
      <c r="E1589" s="96"/>
      <c r="F1589" s="96"/>
      <c r="G1589" s="97"/>
      <c r="H1589" s="96"/>
      <c r="I1589" s="96"/>
      <c r="J1589" s="96"/>
      <c r="K1589" s="96"/>
      <c r="L1589" s="98"/>
      <c r="M1589" s="131"/>
      <c r="N1589" s="131"/>
      <c r="O1589" s="97"/>
      <c r="P1589" s="96"/>
      <c r="Z1589" s="87"/>
    </row>
    <row r="1590" spans="4:26" x14ac:dyDescent="0.45">
      <c r="D1590" s="96"/>
      <c r="E1590" s="96"/>
      <c r="F1590" s="96"/>
      <c r="G1590" s="97"/>
      <c r="H1590" s="96"/>
      <c r="I1590" s="96"/>
      <c r="J1590" s="96"/>
      <c r="K1590" s="96"/>
      <c r="L1590" s="98"/>
      <c r="M1590" s="131"/>
      <c r="N1590" s="131"/>
      <c r="O1590" s="97"/>
      <c r="P1590" s="96"/>
      <c r="Z1590" s="87"/>
    </row>
    <row r="1591" spans="4:26" x14ac:dyDescent="0.45">
      <c r="D1591" s="96"/>
      <c r="E1591" s="96"/>
      <c r="F1591" s="96"/>
      <c r="G1591" s="97"/>
      <c r="H1591" s="96"/>
      <c r="I1591" s="96"/>
      <c r="J1591" s="96"/>
      <c r="K1591" s="96"/>
      <c r="L1591" s="98"/>
      <c r="M1591" s="131"/>
      <c r="N1591" s="131"/>
      <c r="O1591" s="97"/>
      <c r="P1591" s="96"/>
      <c r="Z1591" s="87"/>
    </row>
    <row r="1592" spans="4:26" x14ac:dyDescent="0.45">
      <c r="D1592" s="96"/>
      <c r="E1592" s="96"/>
      <c r="F1592" s="96"/>
      <c r="G1592" s="97"/>
      <c r="H1592" s="96"/>
      <c r="I1592" s="96"/>
      <c r="J1592" s="96"/>
      <c r="K1592" s="96"/>
      <c r="L1592" s="98"/>
      <c r="M1592" s="131"/>
      <c r="N1592" s="131"/>
      <c r="O1592" s="97"/>
      <c r="P1592" s="96"/>
      <c r="Z1592" s="87"/>
    </row>
    <row r="1593" spans="4:26" x14ac:dyDescent="0.45">
      <c r="D1593" s="96"/>
      <c r="E1593" s="96"/>
      <c r="F1593" s="96"/>
      <c r="G1593" s="97"/>
      <c r="H1593" s="96"/>
      <c r="I1593" s="96"/>
      <c r="J1593" s="96"/>
      <c r="K1593" s="96"/>
      <c r="L1593" s="98"/>
      <c r="M1593" s="131"/>
      <c r="N1593" s="131"/>
      <c r="O1593" s="97"/>
      <c r="P1593" s="96"/>
      <c r="Z1593" s="87"/>
    </row>
    <row r="1594" spans="4:26" x14ac:dyDescent="0.45">
      <c r="D1594" s="96"/>
      <c r="E1594" s="96"/>
      <c r="F1594" s="96"/>
      <c r="G1594" s="97"/>
      <c r="H1594" s="96"/>
      <c r="I1594" s="96"/>
      <c r="J1594" s="96"/>
      <c r="K1594" s="96"/>
      <c r="L1594" s="98"/>
      <c r="M1594" s="131"/>
      <c r="N1594" s="131"/>
      <c r="O1594" s="97"/>
      <c r="P1594" s="96"/>
      <c r="Z1594" s="87"/>
    </row>
    <row r="1595" spans="4:26" x14ac:dyDescent="0.45">
      <c r="D1595" s="96"/>
      <c r="E1595" s="96"/>
      <c r="F1595" s="96"/>
      <c r="G1595" s="97"/>
      <c r="H1595" s="96"/>
      <c r="I1595" s="96"/>
      <c r="J1595" s="96"/>
      <c r="K1595" s="96"/>
      <c r="L1595" s="98"/>
      <c r="M1595" s="131"/>
      <c r="N1595" s="131"/>
      <c r="O1595" s="97"/>
      <c r="P1595" s="96"/>
      <c r="Z1595" s="87"/>
    </row>
    <row r="1596" spans="4:26" x14ac:dyDescent="0.45">
      <c r="D1596" s="96"/>
      <c r="E1596" s="96"/>
      <c r="F1596" s="96"/>
      <c r="G1596" s="97"/>
      <c r="H1596" s="96"/>
      <c r="I1596" s="96"/>
      <c r="J1596" s="96"/>
      <c r="K1596" s="96"/>
      <c r="L1596" s="98"/>
      <c r="M1596" s="131"/>
      <c r="N1596" s="131"/>
      <c r="O1596" s="97"/>
      <c r="P1596" s="96"/>
      <c r="Z1596" s="87"/>
    </row>
    <row r="1597" spans="4:26" x14ac:dyDescent="0.45">
      <c r="D1597" s="96"/>
      <c r="E1597" s="96"/>
      <c r="F1597" s="96"/>
      <c r="G1597" s="97"/>
      <c r="H1597" s="96"/>
      <c r="I1597" s="96"/>
      <c r="J1597" s="96"/>
      <c r="K1597" s="96"/>
      <c r="L1597" s="98"/>
      <c r="M1597" s="131"/>
      <c r="N1597" s="131"/>
      <c r="O1597" s="97"/>
      <c r="P1597" s="96"/>
      <c r="Z1597" s="87"/>
    </row>
    <row r="1598" spans="4:26" x14ac:dyDescent="0.45">
      <c r="D1598" s="96"/>
      <c r="E1598" s="96"/>
      <c r="F1598" s="96"/>
      <c r="G1598" s="97"/>
      <c r="H1598" s="96"/>
      <c r="I1598" s="96"/>
      <c r="J1598" s="96"/>
      <c r="K1598" s="96"/>
      <c r="L1598" s="98"/>
      <c r="M1598" s="131"/>
      <c r="N1598" s="131"/>
      <c r="O1598" s="97"/>
      <c r="P1598" s="96"/>
      <c r="Z1598" s="87"/>
    </row>
    <row r="1599" spans="4:26" x14ac:dyDescent="0.45">
      <c r="D1599" s="96"/>
      <c r="E1599" s="96"/>
      <c r="F1599" s="96"/>
      <c r="G1599" s="97"/>
      <c r="H1599" s="96"/>
      <c r="I1599" s="96"/>
      <c r="J1599" s="96"/>
      <c r="K1599" s="96"/>
      <c r="L1599" s="98"/>
      <c r="M1599" s="131"/>
      <c r="N1599" s="131"/>
      <c r="O1599" s="97"/>
      <c r="P1599" s="96"/>
      <c r="Z1599" s="87"/>
    </row>
    <row r="1600" spans="4:26" x14ac:dyDescent="0.45">
      <c r="D1600" s="96"/>
      <c r="E1600" s="96"/>
      <c r="F1600" s="96"/>
      <c r="G1600" s="97"/>
      <c r="H1600" s="96"/>
      <c r="I1600" s="96"/>
      <c r="J1600" s="96"/>
      <c r="K1600" s="96"/>
      <c r="L1600" s="98"/>
      <c r="M1600" s="131"/>
      <c r="N1600" s="131"/>
      <c r="O1600" s="97"/>
      <c r="P1600" s="96"/>
      <c r="Z1600" s="87"/>
    </row>
    <row r="1601" spans="4:26" x14ac:dyDescent="0.45">
      <c r="D1601" s="96"/>
      <c r="E1601" s="96"/>
      <c r="F1601" s="96"/>
      <c r="G1601" s="97"/>
      <c r="H1601" s="96"/>
      <c r="I1601" s="96"/>
      <c r="J1601" s="96"/>
      <c r="K1601" s="96"/>
      <c r="L1601" s="98"/>
      <c r="M1601" s="131"/>
      <c r="N1601" s="131"/>
      <c r="O1601" s="97"/>
      <c r="P1601" s="96"/>
      <c r="Z1601" s="87"/>
    </row>
    <row r="1602" spans="4:26" x14ac:dyDescent="0.45">
      <c r="D1602" s="96"/>
      <c r="E1602" s="96"/>
      <c r="F1602" s="96"/>
      <c r="G1602" s="97"/>
      <c r="H1602" s="96"/>
      <c r="I1602" s="96"/>
      <c r="J1602" s="96"/>
      <c r="K1602" s="96"/>
      <c r="L1602" s="98"/>
      <c r="M1602" s="131"/>
      <c r="N1602" s="131"/>
      <c r="O1602" s="97"/>
      <c r="P1602" s="96"/>
      <c r="Z1602" s="87"/>
    </row>
    <row r="1603" spans="4:26" x14ac:dyDescent="0.45">
      <c r="D1603" s="96"/>
      <c r="E1603" s="96"/>
      <c r="F1603" s="96"/>
      <c r="G1603" s="97"/>
      <c r="H1603" s="96"/>
      <c r="I1603" s="96"/>
      <c r="J1603" s="96"/>
      <c r="K1603" s="96"/>
      <c r="L1603" s="98"/>
      <c r="M1603" s="131"/>
      <c r="N1603" s="131"/>
      <c r="O1603" s="97"/>
      <c r="P1603" s="96"/>
      <c r="Z1603" s="87"/>
    </row>
    <row r="1604" spans="4:26" x14ac:dyDescent="0.45">
      <c r="D1604" s="96"/>
      <c r="E1604" s="96"/>
      <c r="F1604" s="96"/>
      <c r="G1604" s="97"/>
      <c r="H1604" s="96"/>
      <c r="I1604" s="96"/>
      <c r="J1604" s="96"/>
      <c r="K1604" s="96"/>
      <c r="L1604" s="98"/>
      <c r="M1604" s="131"/>
      <c r="N1604" s="131"/>
      <c r="O1604" s="97"/>
      <c r="P1604" s="96"/>
      <c r="Z1604" s="87"/>
    </row>
    <row r="1605" spans="4:26" x14ac:dyDescent="0.45">
      <c r="D1605" s="96"/>
      <c r="E1605" s="96"/>
      <c r="F1605" s="96"/>
      <c r="G1605" s="97"/>
      <c r="H1605" s="96"/>
      <c r="I1605" s="96"/>
      <c r="J1605" s="96"/>
      <c r="K1605" s="96"/>
      <c r="L1605" s="98"/>
      <c r="M1605" s="131"/>
      <c r="N1605" s="131"/>
      <c r="O1605" s="97"/>
      <c r="P1605" s="96"/>
      <c r="Z1605" s="87"/>
    </row>
    <row r="1606" spans="4:26" x14ac:dyDescent="0.45">
      <c r="D1606" s="96"/>
      <c r="E1606" s="96"/>
      <c r="F1606" s="96"/>
      <c r="G1606" s="97"/>
      <c r="H1606" s="96"/>
      <c r="I1606" s="96"/>
      <c r="J1606" s="96"/>
      <c r="K1606" s="96"/>
      <c r="L1606" s="98"/>
      <c r="M1606" s="131"/>
      <c r="N1606" s="131"/>
      <c r="O1606" s="97"/>
      <c r="P1606" s="96"/>
      <c r="Z1606" s="87"/>
    </row>
    <row r="1607" spans="4:26" x14ac:dyDescent="0.45">
      <c r="D1607" s="96"/>
      <c r="E1607" s="96"/>
      <c r="F1607" s="96"/>
      <c r="G1607" s="97"/>
      <c r="H1607" s="96"/>
      <c r="I1607" s="96"/>
      <c r="J1607" s="96"/>
      <c r="K1607" s="96"/>
      <c r="L1607" s="98"/>
      <c r="M1607" s="131"/>
      <c r="N1607" s="131"/>
      <c r="O1607" s="97"/>
      <c r="P1607" s="96"/>
      <c r="Z1607" s="87"/>
    </row>
    <row r="1608" spans="4:26" x14ac:dyDescent="0.45">
      <c r="D1608" s="96"/>
      <c r="E1608" s="96"/>
      <c r="F1608" s="96"/>
      <c r="G1608" s="97"/>
      <c r="H1608" s="96"/>
      <c r="I1608" s="96"/>
      <c r="J1608" s="96"/>
      <c r="K1608" s="96"/>
      <c r="L1608" s="98"/>
      <c r="M1608" s="131"/>
      <c r="N1608" s="131"/>
      <c r="O1608" s="97"/>
      <c r="P1608" s="96"/>
      <c r="Z1608" s="87"/>
    </row>
    <row r="1609" spans="4:26" x14ac:dyDescent="0.45">
      <c r="D1609" s="96"/>
      <c r="E1609" s="96"/>
      <c r="F1609" s="96"/>
      <c r="G1609" s="97"/>
      <c r="H1609" s="96"/>
      <c r="I1609" s="96"/>
      <c r="J1609" s="96"/>
      <c r="K1609" s="96"/>
      <c r="L1609" s="98"/>
      <c r="M1609" s="131"/>
      <c r="N1609" s="131"/>
      <c r="O1609" s="97"/>
      <c r="P1609" s="96"/>
      <c r="Z1609" s="87"/>
    </row>
    <row r="1610" spans="4:26" x14ac:dyDescent="0.45">
      <c r="D1610" s="96"/>
      <c r="E1610" s="96"/>
      <c r="F1610" s="96"/>
      <c r="G1610" s="97"/>
      <c r="H1610" s="96"/>
      <c r="I1610" s="96"/>
      <c r="J1610" s="96"/>
      <c r="K1610" s="96"/>
      <c r="L1610" s="98"/>
      <c r="M1610" s="131"/>
      <c r="N1610" s="131"/>
      <c r="O1610" s="97"/>
      <c r="P1610" s="96"/>
      <c r="Z1610" s="87"/>
    </row>
    <row r="1611" spans="4:26" x14ac:dyDescent="0.45">
      <c r="D1611" s="96"/>
      <c r="E1611" s="96"/>
      <c r="F1611" s="96"/>
      <c r="G1611" s="97"/>
      <c r="H1611" s="96"/>
      <c r="I1611" s="96"/>
      <c r="J1611" s="96"/>
      <c r="K1611" s="96"/>
      <c r="L1611" s="98"/>
      <c r="M1611" s="131"/>
      <c r="N1611" s="131"/>
      <c r="O1611" s="97"/>
      <c r="P1611" s="96"/>
      <c r="Z1611" s="87"/>
    </row>
    <row r="1612" spans="4:26" x14ac:dyDescent="0.45">
      <c r="D1612" s="96"/>
      <c r="E1612" s="96"/>
      <c r="F1612" s="96"/>
      <c r="G1612" s="97"/>
      <c r="H1612" s="96"/>
      <c r="I1612" s="96"/>
      <c r="J1612" s="96"/>
      <c r="K1612" s="96"/>
      <c r="L1612" s="98"/>
      <c r="M1612" s="131"/>
      <c r="N1612" s="131"/>
      <c r="O1612" s="97"/>
      <c r="P1612" s="96"/>
      <c r="Z1612" s="87"/>
    </row>
    <row r="1613" spans="4:26" x14ac:dyDescent="0.45">
      <c r="D1613" s="96"/>
      <c r="E1613" s="96"/>
      <c r="F1613" s="96"/>
      <c r="G1613" s="97"/>
      <c r="H1613" s="96"/>
      <c r="I1613" s="96"/>
      <c r="J1613" s="96"/>
      <c r="K1613" s="96"/>
      <c r="L1613" s="98"/>
      <c r="M1613" s="131"/>
      <c r="N1613" s="131"/>
      <c r="O1613" s="97"/>
      <c r="P1613" s="96"/>
      <c r="Z1613" s="87"/>
    </row>
    <row r="1614" spans="4:26" x14ac:dyDescent="0.45">
      <c r="D1614" s="96"/>
      <c r="E1614" s="96"/>
      <c r="F1614" s="96"/>
      <c r="G1614" s="97"/>
      <c r="H1614" s="96"/>
      <c r="I1614" s="96"/>
      <c r="J1614" s="96"/>
      <c r="K1614" s="96"/>
      <c r="L1614" s="98"/>
      <c r="M1614" s="131"/>
      <c r="N1614" s="131"/>
      <c r="O1614" s="97"/>
      <c r="P1614" s="96"/>
      <c r="Z1614" s="87"/>
    </row>
    <row r="1615" spans="4:26" x14ac:dyDescent="0.45">
      <c r="D1615" s="96"/>
      <c r="E1615" s="96"/>
      <c r="F1615" s="96"/>
      <c r="G1615" s="97"/>
      <c r="H1615" s="96"/>
      <c r="I1615" s="96"/>
      <c r="J1615" s="96"/>
      <c r="K1615" s="96"/>
      <c r="L1615" s="98"/>
      <c r="M1615" s="131"/>
      <c r="N1615" s="131"/>
      <c r="O1615" s="97"/>
      <c r="P1615" s="96"/>
      <c r="Z1615" s="87"/>
    </row>
    <row r="1616" spans="4:26" x14ac:dyDescent="0.45">
      <c r="D1616" s="96"/>
      <c r="E1616" s="96"/>
      <c r="F1616" s="96"/>
      <c r="G1616" s="97"/>
      <c r="H1616" s="96"/>
      <c r="I1616" s="96"/>
      <c r="J1616" s="96"/>
      <c r="K1616" s="96"/>
      <c r="L1616" s="98"/>
      <c r="M1616" s="131"/>
      <c r="N1616" s="131"/>
      <c r="O1616" s="97"/>
      <c r="P1616" s="96"/>
      <c r="Z1616" s="87"/>
    </row>
    <row r="1617" spans="4:26" x14ac:dyDescent="0.45">
      <c r="D1617" s="96"/>
      <c r="E1617" s="96"/>
      <c r="F1617" s="96"/>
      <c r="G1617" s="97"/>
      <c r="H1617" s="96"/>
      <c r="I1617" s="96"/>
      <c r="J1617" s="96"/>
      <c r="K1617" s="96"/>
      <c r="L1617" s="98"/>
      <c r="M1617" s="131"/>
      <c r="N1617" s="131"/>
      <c r="O1617" s="97"/>
      <c r="P1617" s="96"/>
      <c r="Z1617" s="87"/>
    </row>
    <row r="1618" spans="4:26" x14ac:dyDescent="0.45">
      <c r="D1618" s="96"/>
      <c r="E1618" s="96"/>
      <c r="F1618" s="96"/>
      <c r="G1618" s="97"/>
      <c r="H1618" s="96"/>
      <c r="I1618" s="96"/>
      <c r="J1618" s="96"/>
      <c r="K1618" s="96"/>
      <c r="L1618" s="98"/>
      <c r="M1618" s="131"/>
      <c r="N1618" s="131"/>
      <c r="O1618" s="97"/>
      <c r="P1618" s="96"/>
      <c r="Z1618" s="87"/>
    </row>
    <row r="1619" spans="4:26" x14ac:dyDescent="0.45">
      <c r="D1619" s="96"/>
      <c r="E1619" s="96"/>
      <c r="F1619" s="96"/>
      <c r="G1619" s="97"/>
      <c r="H1619" s="96"/>
      <c r="I1619" s="96"/>
      <c r="J1619" s="96"/>
      <c r="K1619" s="96"/>
      <c r="L1619" s="98"/>
      <c r="M1619" s="131"/>
      <c r="N1619" s="131"/>
      <c r="O1619" s="97"/>
      <c r="P1619" s="96"/>
      <c r="Z1619" s="87"/>
    </row>
    <row r="1620" spans="4:26" x14ac:dyDescent="0.45">
      <c r="D1620" s="96"/>
      <c r="E1620" s="96"/>
      <c r="F1620" s="96"/>
      <c r="G1620" s="97"/>
      <c r="H1620" s="96"/>
      <c r="I1620" s="96"/>
      <c r="J1620" s="96"/>
      <c r="K1620" s="96"/>
      <c r="L1620" s="98"/>
      <c r="M1620" s="131"/>
      <c r="N1620" s="131"/>
      <c r="O1620" s="97"/>
      <c r="P1620" s="96"/>
      <c r="Z1620" s="87"/>
    </row>
    <row r="1621" spans="4:26" x14ac:dyDescent="0.45">
      <c r="D1621" s="96"/>
      <c r="E1621" s="96"/>
      <c r="F1621" s="96"/>
      <c r="G1621" s="97"/>
      <c r="H1621" s="96"/>
      <c r="I1621" s="96"/>
      <c r="J1621" s="96"/>
      <c r="K1621" s="96"/>
      <c r="L1621" s="98"/>
      <c r="M1621" s="131"/>
      <c r="N1621" s="131"/>
      <c r="O1621" s="97"/>
      <c r="P1621" s="96"/>
      <c r="Z1621" s="87"/>
    </row>
    <row r="1622" spans="4:26" x14ac:dyDescent="0.45">
      <c r="D1622" s="96"/>
      <c r="E1622" s="96"/>
      <c r="F1622" s="96"/>
      <c r="G1622" s="97"/>
      <c r="H1622" s="96"/>
      <c r="I1622" s="96"/>
      <c r="J1622" s="96"/>
      <c r="K1622" s="96"/>
      <c r="L1622" s="98"/>
      <c r="M1622" s="131"/>
      <c r="N1622" s="131"/>
      <c r="O1622" s="97"/>
      <c r="P1622" s="96"/>
      <c r="Z1622" s="87"/>
    </row>
    <row r="1623" spans="4:26" x14ac:dyDescent="0.45">
      <c r="D1623" s="96"/>
      <c r="E1623" s="96"/>
      <c r="F1623" s="96"/>
      <c r="G1623" s="97"/>
      <c r="H1623" s="96"/>
      <c r="I1623" s="96"/>
      <c r="J1623" s="96"/>
      <c r="K1623" s="96"/>
      <c r="L1623" s="98"/>
      <c r="M1623" s="131"/>
      <c r="N1623" s="131"/>
      <c r="O1623" s="97"/>
      <c r="P1623" s="96"/>
      <c r="Z1623" s="87"/>
    </row>
    <row r="1624" spans="4:26" x14ac:dyDescent="0.45">
      <c r="D1624" s="96"/>
      <c r="E1624" s="96"/>
      <c r="F1624" s="96"/>
      <c r="G1624" s="97"/>
      <c r="H1624" s="96"/>
      <c r="I1624" s="96"/>
      <c r="J1624" s="96"/>
      <c r="K1624" s="96"/>
      <c r="L1624" s="98"/>
      <c r="M1624" s="131"/>
      <c r="N1624" s="131"/>
      <c r="O1624" s="97"/>
      <c r="P1624" s="96"/>
      <c r="Z1624" s="87"/>
    </row>
    <row r="1625" spans="4:26" x14ac:dyDescent="0.45">
      <c r="D1625" s="96"/>
      <c r="E1625" s="96"/>
      <c r="F1625" s="96"/>
      <c r="G1625" s="97"/>
      <c r="H1625" s="96"/>
      <c r="I1625" s="96"/>
      <c r="J1625" s="96"/>
      <c r="K1625" s="96"/>
      <c r="L1625" s="98"/>
      <c r="M1625" s="131"/>
      <c r="N1625" s="131"/>
      <c r="O1625" s="97"/>
      <c r="P1625" s="96"/>
      <c r="Z1625" s="87"/>
    </row>
    <row r="1626" spans="4:26" x14ac:dyDescent="0.45">
      <c r="D1626" s="96"/>
      <c r="E1626" s="96"/>
      <c r="F1626" s="96"/>
      <c r="G1626" s="97"/>
      <c r="H1626" s="96"/>
      <c r="I1626" s="96"/>
      <c r="J1626" s="96"/>
      <c r="K1626" s="96"/>
      <c r="L1626" s="98"/>
      <c r="M1626" s="131"/>
      <c r="N1626" s="131"/>
      <c r="O1626" s="97"/>
      <c r="P1626" s="96"/>
      <c r="Z1626" s="87"/>
    </row>
    <row r="1627" spans="4:26" x14ac:dyDescent="0.45">
      <c r="D1627" s="96"/>
      <c r="E1627" s="96"/>
      <c r="F1627" s="96"/>
      <c r="G1627" s="97"/>
      <c r="H1627" s="96"/>
      <c r="I1627" s="96"/>
      <c r="J1627" s="96"/>
      <c r="K1627" s="96"/>
      <c r="L1627" s="98"/>
      <c r="M1627" s="131"/>
      <c r="N1627" s="131"/>
      <c r="O1627" s="97"/>
      <c r="P1627" s="96"/>
      <c r="Z1627" s="87"/>
    </row>
    <row r="1628" spans="4:26" x14ac:dyDescent="0.45">
      <c r="D1628" s="96"/>
      <c r="E1628" s="96"/>
      <c r="F1628" s="96"/>
      <c r="G1628" s="97"/>
      <c r="H1628" s="96"/>
      <c r="I1628" s="96"/>
      <c r="J1628" s="96"/>
      <c r="K1628" s="96"/>
      <c r="L1628" s="98"/>
      <c r="M1628" s="131"/>
      <c r="N1628" s="131"/>
      <c r="O1628" s="97"/>
      <c r="P1628" s="96"/>
      <c r="Z1628" s="87"/>
    </row>
    <row r="1629" spans="4:26" x14ac:dyDescent="0.45">
      <c r="D1629" s="96"/>
      <c r="E1629" s="96"/>
      <c r="F1629" s="96"/>
      <c r="G1629" s="97"/>
      <c r="H1629" s="96"/>
      <c r="I1629" s="96"/>
      <c r="J1629" s="96"/>
      <c r="K1629" s="96"/>
      <c r="L1629" s="98"/>
      <c r="M1629" s="131"/>
      <c r="N1629" s="131"/>
      <c r="O1629" s="97"/>
      <c r="P1629" s="96"/>
      <c r="Z1629" s="87"/>
    </row>
    <row r="1630" spans="4:26" x14ac:dyDescent="0.45">
      <c r="D1630" s="96"/>
      <c r="E1630" s="96"/>
      <c r="F1630" s="96"/>
      <c r="G1630" s="97"/>
      <c r="H1630" s="96"/>
      <c r="I1630" s="96"/>
      <c r="J1630" s="96"/>
      <c r="K1630" s="96"/>
      <c r="L1630" s="98"/>
      <c r="M1630" s="131"/>
      <c r="N1630" s="131"/>
      <c r="O1630" s="97"/>
      <c r="P1630" s="96"/>
      <c r="Z1630" s="87"/>
    </row>
    <row r="1631" spans="4:26" x14ac:dyDescent="0.45">
      <c r="D1631" s="96"/>
      <c r="E1631" s="96"/>
      <c r="F1631" s="96"/>
      <c r="G1631" s="97"/>
      <c r="H1631" s="96"/>
      <c r="I1631" s="96"/>
      <c r="J1631" s="96"/>
      <c r="K1631" s="96"/>
      <c r="L1631" s="98"/>
      <c r="M1631" s="131"/>
      <c r="N1631" s="131"/>
      <c r="O1631" s="97"/>
      <c r="P1631" s="96"/>
      <c r="Z1631" s="87"/>
    </row>
    <row r="1632" spans="4:26" x14ac:dyDescent="0.45">
      <c r="D1632" s="96"/>
      <c r="E1632" s="96"/>
      <c r="F1632" s="96"/>
      <c r="G1632" s="97"/>
      <c r="H1632" s="96"/>
      <c r="I1632" s="96"/>
      <c r="J1632" s="96"/>
      <c r="K1632" s="96"/>
      <c r="L1632" s="98"/>
      <c r="M1632" s="131"/>
      <c r="N1632" s="131"/>
      <c r="O1632" s="97"/>
      <c r="P1632" s="96"/>
      <c r="Z1632" s="87"/>
    </row>
    <row r="1633" spans="4:26" x14ac:dyDescent="0.45">
      <c r="D1633" s="96"/>
      <c r="E1633" s="96"/>
      <c r="F1633" s="96"/>
      <c r="G1633" s="97"/>
      <c r="H1633" s="96"/>
      <c r="I1633" s="96"/>
      <c r="J1633" s="96"/>
      <c r="K1633" s="96"/>
      <c r="L1633" s="98"/>
      <c r="M1633" s="131"/>
      <c r="N1633" s="131"/>
      <c r="O1633" s="97"/>
      <c r="P1633" s="96"/>
      <c r="Z1633" s="87"/>
    </row>
    <row r="1634" spans="4:26" x14ac:dyDescent="0.45">
      <c r="D1634" s="96"/>
      <c r="E1634" s="96"/>
      <c r="F1634" s="96"/>
      <c r="G1634" s="97"/>
      <c r="H1634" s="96"/>
      <c r="I1634" s="96"/>
      <c r="J1634" s="96"/>
      <c r="K1634" s="96"/>
      <c r="L1634" s="98"/>
      <c r="M1634" s="131"/>
      <c r="N1634" s="131"/>
      <c r="O1634" s="97"/>
      <c r="P1634" s="96"/>
      <c r="Z1634" s="87"/>
    </row>
    <row r="1635" spans="4:26" x14ac:dyDescent="0.45">
      <c r="D1635" s="96"/>
      <c r="E1635" s="96"/>
      <c r="F1635" s="96"/>
      <c r="G1635" s="97"/>
      <c r="H1635" s="96"/>
      <c r="I1635" s="96"/>
      <c r="J1635" s="96"/>
      <c r="K1635" s="96"/>
      <c r="L1635" s="98"/>
      <c r="M1635" s="131"/>
      <c r="N1635" s="131"/>
      <c r="O1635" s="97"/>
      <c r="P1635" s="96"/>
      <c r="Z1635" s="87"/>
    </row>
    <row r="1636" spans="4:26" x14ac:dyDescent="0.45">
      <c r="D1636" s="96"/>
      <c r="E1636" s="96"/>
      <c r="F1636" s="96"/>
      <c r="G1636" s="97"/>
      <c r="H1636" s="96"/>
      <c r="I1636" s="96"/>
      <c r="J1636" s="96"/>
      <c r="K1636" s="96"/>
      <c r="L1636" s="98"/>
      <c r="M1636" s="131"/>
      <c r="N1636" s="131"/>
      <c r="O1636" s="97"/>
      <c r="P1636" s="96"/>
      <c r="Z1636" s="87"/>
    </row>
    <row r="1637" spans="4:26" x14ac:dyDescent="0.45">
      <c r="D1637" s="96"/>
      <c r="E1637" s="96"/>
      <c r="F1637" s="96"/>
      <c r="G1637" s="97"/>
      <c r="H1637" s="96"/>
      <c r="I1637" s="96"/>
      <c r="J1637" s="96"/>
      <c r="K1637" s="96"/>
      <c r="L1637" s="98"/>
      <c r="M1637" s="131"/>
      <c r="N1637" s="131"/>
      <c r="O1637" s="97"/>
      <c r="P1637" s="96"/>
      <c r="Z1637" s="87"/>
    </row>
    <row r="1638" spans="4:26" x14ac:dyDescent="0.45">
      <c r="D1638" s="96"/>
      <c r="E1638" s="96"/>
      <c r="F1638" s="96"/>
      <c r="G1638" s="97"/>
      <c r="H1638" s="96"/>
      <c r="I1638" s="96"/>
      <c r="J1638" s="96"/>
      <c r="K1638" s="96"/>
      <c r="L1638" s="98"/>
      <c r="M1638" s="131"/>
      <c r="N1638" s="131"/>
      <c r="O1638" s="97"/>
      <c r="P1638" s="96"/>
      <c r="Z1638" s="87"/>
    </row>
    <row r="1639" spans="4:26" x14ac:dyDescent="0.45">
      <c r="D1639" s="96"/>
      <c r="E1639" s="96"/>
      <c r="F1639" s="96"/>
      <c r="G1639" s="97"/>
      <c r="H1639" s="96"/>
      <c r="I1639" s="96"/>
      <c r="J1639" s="96"/>
      <c r="K1639" s="96"/>
      <c r="L1639" s="98"/>
      <c r="M1639" s="131"/>
      <c r="N1639" s="131"/>
      <c r="O1639" s="97"/>
      <c r="P1639" s="96"/>
      <c r="Z1639" s="87"/>
    </row>
    <row r="1640" spans="4:26" x14ac:dyDescent="0.45">
      <c r="D1640" s="96"/>
      <c r="E1640" s="96"/>
      <c r="F1640" s="96"/>
      <c r="G1640" s="97"/>
      <c r="H1640" s="96"/>
      <c r="I1640" s="96"/>
      <c r="J1640" s="96"/>
      <c r="K1640" s="96"/>
      <c r="L1640" s="98"/>
      <c r="M1640" s="131"/>
      <c r="N1640" s="131"/>
      <c r="O1640" s="97"/>
      <c r="P1640" s="96"/>
      <c r="Z1640" s="87"/>
    </row>
    <row r="1641" spans="4:26" x14ac:dyDescent="0.45">
      <c r="D1641" s="96"/>
      <c r="E1641" s="96"/>
      <c r="F1641" s="96"/>
      <c r="G1641" s="97"/>
      <c r="H1641" s="96"/>
      <c r="I1641" s="96"/>
      <c r="J1641" s="96"/>
      <c r="K1641" s="96"/>
      <c r="L1641" s="98"/>
      <c r="M1641" s="131"/>
      <c r="N1641" s="131"/>
      <c r="O1641" s="97"/>
      <c r="P1641" s="96"/>
      <c r="Z1641" s="87"/>
    </row>
    <row r="1642" spans="4:26" x14ac:dyDescent="0.45">
      <c r="D1642" s="96"/>
      <c r="E1642" s="96"/>
      <c r="F1642" s="96"/>
      <c r="G1642" s="97"/>
      <c r="H1642" s="96"/>
      <c r="I1642" s="96"/>
      <c r="J1642" s="96"/>
      <c r="K1642" s="96"/>
      <c r="L1642" s="98"/>
      <c r="M1642" s="131"/>
      <c r="N1642" s="131"/>
      <c r="O1642" s="97"/>
      <c r="P1642" s="96"/>
      <c r="Z1642" s="87"/>
    </row>
    <row r="1643" spans="4:26" x14ac:dyDescent="0.45">
      <c r="D1643" s="96"/>
      <c r="E1643" s="96"/>
      <c r="F1643" s="96"/>
      <c r="G1643" s="97"/>
      <c r="H1643" s="96"/>
      <c r="I1643" s="96"/>
      <c r="J1643" s="96"/>
      <c r="K1643" s="96"/>
      <c r="L1643" s="98"/>
      <c r="M1643" s="131"/>
      <c r="N1643" s="131"/>
      <c r="O1643" s="97"/>
      <c r="P1643" s="96"/>
      <c r="Z1643" s="87"/>
    </row>
    <row r="1644" spans="4:26" x14ac:dyDescent="0.45">
      <c r="D1644" s="96"/>
      <c r="E1644" s="96"/>
      <c r="F1644" s="96"/>
      <c r="G1644" s="97"/>
      <c r="H1644" s="96"/>
      <c r="I1644" s="96"/>
      <c r="J1644" s="96"/>
      <c r="K1644" s="96"/>
      <c r="L1644" s="98"/>
      <c r="M1644" s="131"/>
      <c r="N1644" s="131"/>
      <c r="O1644" s="97"/>
      <c r="P1644" s="96"/>
      <c r="Z1644" s="87"/>
    </row>
    <row r="1645" spans="4:26" x14ac:dyDescent="0.45">
      <c r="D1645" s="96"/>
      <c r="E1645" s="96"/>
      <c r="F1645" s="96"/>
      <c r="G1645" s="97"/>
      <c r="H1645" s="96"/>
      <c r="I1645" s="96"/>
      <c r="J1645" s="96"/>
      <c r="K1645" s="96"/>
      <c r="L1645" s="98"/>
      <c r="M1645" s="131"/>
      <c r="N1645" s="131"/>
      <c r="O1645" s="97"/>
      <c r="P1645" s="96"/>
      <c r="Z1645" s="87"/>
    </row>
    <row r="1646" spans="4:26" x14ac:dyDescent="0.45">
      <c r="D1646" s="96"/>
      <c r="E1646" s="96"/>
      <c r="F1646" s="96"/>
      <c r="G1646" s="97"/>
      <c r="H1646" s="96"/>
      <c r="I1646" s="96"/>
      <c r="J1646" s="96"/>
      <c r="K1646" s="96"/>
      <c r="L1646" s="98"/>
      <c r="M1646" s="131"/>
      <c r="N1646" s="131"/>
      <c r="O1646" s="97"/>
      <c r="P1646" s="96"/>
      <c r="Z1646" s="87"/>
    </row>
    <row r="1647" spans="4:26" x14ac:dyDescent="0.45">
      <c r="D1647" s="96"/>
      <c r="E1647" s="96"/>
      <c r="F1647" s="96"/>
      <c r="G1647" s="97"/>
      <c r="H1647" s="96"/>
      <c r="I1647" s="96"/>
      <c r="J1647" s="96"/>
      <c r="K1647" s="96"/>
      <c r="L1647" s="98"/>
      <c r="M1647" s="131"/>
      <c r="N1647" s="131"/>
      <c r="O1647" s="97"/>
      <c r="P1647" s="96"/>
      <c r="Z1647" s="87"/>
    </row>
    <row r="1648" spans="4:26" x14ac:dyDescent="0.45">
      <c r="D1648" s="96"/>
      <c r="E1648" s="96"/>
      <c r="F1648" s="96"/>
      <c r="G1648" s="97"/>
      <c r="H1648" s="96"/>
      <c r="I1648" s="96"/>
      <c r="J1648" s="96"/>
      <c r="K1648" s="96"/>
      <c r="L1648" s="98"/>
      <c r="M1648" s="131"/>
      <c r="N1648" s="131"/>
      <c r="O1648" s="97"/>
      <c r="P1648" s="96"/>
      <c r="Z1648" s="87"/>
    </row>
    <row r="1649" spans="4:26" x14ac:dyDescent="0.45">
      <c r="D1649" s="96"/>
      <c r="E1649" s="96"/>
      <c r="F1649" s="96"/>
      <c r="G1649" s="97"/>
      <c r="H1649" s="96"/>
      <c r="I1649" s="96"/>
      <c r="J1649" s="96"/>
      <c r="K1649" s="96"/>
      <c r="L1649" s="98"/>
      <c r="M1649" s="131"/>
      <c r="N1649" s="131"/>
      <c r="O1649" s="97"/>
      <c r="P1649" s="96"/>
      <c r="Z1649" s="87"/>
    </row>
    <row r="1650" spans="4:26" x14ac:dyDescent="0.45">
      <c r="D1650" s="96"/>
      <c r="E1650" s="96"/>
      <c r="F1650" s="96"/>
      <c r="G1650" s="97"/>
      <c r="H1650" s="96"/>
      <c r="I1650" s="96"/>
      <c r="J1650" s="96"/>
      <c r="K1650" s="96"/>
      <c r="L1650" s="98"/>
      <c r="M1650" s="131"/>
      <c r="N1650" s="131"/>
      <c r="O1650" s="97"/>
      <c r="P1650" s="96"/>
      <c r="Z1650" s="87"/>
    </row>
    <row r="1651" spans="4:26" x14ac:dyDescent="0.45">
      <c r="D1651" s="96"/>
      <c r="E1651" s="96"/>
      <c r="F1651" s="96"/>
      <c r="G1651" s="97"/>
      <c r="H1651" s="96"/>
      <c r="I1651" s="96"/>
      <c r="J1651" s="96"/>
      <c r="K1651" s="96"/>
      <c r="L1651" s="98"/>
      <c r="M1651" s="131"/>
      <c r="N1651" s="131"/>
      <c r="O1651" s="97"/>
      <c r="P1651" s="96"/>
      <c r="Z1651" s="87"/>
    </row>
    <row r="1652" spans="4:26" x14ac:dyDescent="0.45">
      <c r="D1652" s="96"/>
      <c r="E1652" s="96"/>
      <c r="F1652" s="96"/>
      <c r="G1652" s="97"/>
      <c r="H1652" s="96"/>
      <c r="I1652" s="96"/>
      <c r="J1652" s="96"/>
      <c r="K1652" s="96"/>
      <c r="L1652" s="98"/>
      <c r="M1652" s="131"/>
      <c r="N1652" s="131"/>
      <c r="O1652" s="97"/>
      <c r="P1652" s="96"/>
      <c r="Z1652" s="87"/>
    </row>
    <row r="1653" spans="4:26" x14ac:dyDescent="0.45">
      <c r="D1653" s="96"/>
      <c r="E1653" s="96"/>
      <c r="F1653" s="96"/>
      <c r="G1653" s="97"/>
      <c r="H1653" s="96"/>
      <c r="I1653" s="96"/>
      <c r="J1653" s="96"/>
      <c r="K1653" s="96"/>
      <c r="L1653" s="98"/>
      <c r="M1653" s="131"/>
      <c r="N1653" s="131"/>
      <c r="O1653" s="97"/>
      <c r="P1653" s="96"/>
      <c r="Z1653" s="87"/>
    </row>
    <row r="1654" spans="4:26" x14ac:dyDescent="0.45">
      <c r="D1654" s="96"/>
      <c r="E1654" s="96"/>
      <c r="F1654" s="96"/>
      <c r="G1654" s="97"/>
      <c r="H1654" s="96"/>
      <c r="I1654" s="96"/>
      <c r="J1654" s="96"/>
      <c r="K1654" s="96"/>
      <c r="L1654" s="98"/>
      <c r="M1654" s="131"/>
      <c r="N1654" s="131"/>
      <c r="O1654" s="97"/>
      <c r="P1654" s="96"/>
      <c r="Z1654" s="87"/>
    </row>
    <row r="1655" spans="4:26" x14ac:dyDescent="0.45">
      <c r="D1655" s="96"/>
      <c r="E1655" s="96"/>
      <c r="F1655" s="96"/>
      <c r="G1655" s="97"/>
      <c r="H1655" s="96"/>
      <c r="I1655" s="96"/>
      <c r="J1655" s="96"/>
      <c r="K1655" s="96"/>
      <c r="L1655" s="98"/>
      <c r="M1655" s="131"/>
      <c r="N1655" s="131"/>
      <c r="O1655" s="97"/>
      <c r="P1655" s="96"/>
      <c r="Z1655" s="87"/>
    </row>
    <row r="1656" spans="4:26" x14ac:dyDescent="0.45">
      <c r="D1656" s="96"/>
      <c r="E1656" s="96"/>
      <c r="F1656" s="96"/>
      <c r="G1656" s="97"/>
      <c r="H1656" s="96"/>
      <c r="I1656" s="96"/>
      <c r="J1656" s="96"/>
      <c r="K1656" s="96"/>
      <c r="L1656" s="98"/>
      <c r="M1656" s="131"/>
      <c r="N1656" s="131"/>
      <c r="O1656" s="97"/>
      <c r="P1656" s="96"/>
      <c r="Z1656" s="87"/>
    </row>
    <row r="1657" spans="4:26" x14ac:dyDescent="0.45">
      <c r="D1657" s="96"/>
      <c r="E1657" s="96"/>
      <c r="F1657" s="96"/>
      <c r="G1657" s="97"/>
      <c r="H1657" s="96"/>
      <c r="I1657" s="96"/>
      <c r="J1657" s="96"/>
      <c r="K1657" s="96"/>
      <c r="L1657" s="98"/>
      <c r="M1657" s="131"/>
      <c r="N1657" s="131"/>
      <c r="O1657" s="97"/>
      <c r="P1657" s="96"/>
      <c r="Z1657" s="87"/>
    </row>
    <row r="1658" spans="4:26" x14ac:dyDescent="0.45">
      <c r="D1658" s="96"/>
      <c r="E1658" s="96"/>
      <c r="F1658" s="96"/>
      <c r="G1658" s="97"/>
      <c r="H1658" s="96"/>
      <c r="I1658" s="96"/>
      <c r="J1658" s="96"/>
      <c r="K1658" s="96"/>
      <c r="L1658" s="98"/>
      <c r="M1658" s="131"/>
      <c r="N1658" s="131"/>
      <c r="O1658" s="97"/>
      <c r="P1658" s="96"/>
      <c r="Z1658" s="87"/>
    </row>
    <row r="1659" spans="4:26" x14ac:dyDescent="0.45">
      <c r="D1659" s="96"/>
      <c r="E1659" s="96"/>
      <c r="F1659" s="96"/>
      <c r="G1659" s="97"/>
      <c r="H1659" s="96"/>
      <c r="I1659" s="96"/>
      <c r="J1659" s="96"/>
      <c r="K1659" s="96"/>
      <c r="L1659" s="98"/>
      <c r="M1659" s="131"/>
      <c r="N1659" s="131"/>
      <c r="O1659" s="97"/>
      <c r="P1659" s="96"/>
      <c r="Z1659" s="87"/>
    </row>
    <row r="1660" spans="4:26" x14ac:dyDescent="0.45">
      <c r="D1660" s="96"/>
      <c r="E1660" s="96"/>
      <c r="F1660" s="96"/>
      <c r="G1660" s="97"/>
      <c r="H1660" s="96"/>
      <c r="I1660" s="96"/>
      <c r="J1660" s="96"/>
      <c r="K1660" s="96"/>
      <c r="L1660" s="98"/>
      <c r="M1660" s="131"/>
      <c r="N1660" s="131"/>
      <c r="O1660" s="97"/>
      <c r="P1660" s="96"/>
      <c r="Z1660" s="87"/>
    </row>
    <row r="1661" spans="4:26" x14ac:dyDescent="0.45">
      <c r="D1661" s="96"/>
      <c r="E1661" s="96"/>
      <c r="F1661" s="96"/>
      <c r="G1661" s="97"/>
      <c r="H1661" s="96"/>
      <c r="I1661" s="96"/>
      <c r="J1661" s="96"/>
      <c r="K1661" s="96"/>
      <c r="L1661" s="98"/>
      <c r="M1661" s="131"/>
      <c r="N1661" s="131"/>
      <c r="O1661" s="97"/>
      <c r="P1661" s="96"/>
      <c r="Z1661" s="87"/>
    </row>
    <row r="1662" spans="4:26" x14ac:dyDescent="0.45">
      <c r="D1662" s="96"/>
      <c r="E1662" s="96"/>
      <c r="F1662" s="96"/>
      <c r="G1662" s="97"/>
      <c r="H1662" s="96"/>
      <c r="I1662" s="96"/>
      <c r="J1662" s="96"/>
      <c r="K1662" s="96"/>
      <c r="L1662" s="98"/>
      <c r="M1662" s="131"/>
      <c r="N1662" s="131"/>
      <c r="O1662" s="97"/>
      <c r="P1662" s="96"/>
      <c r="Z1662" s="87"/>
    </row>
    <row r="1663" spans="4:26" x14ac:dyDescent="0.45">
      <c r="D1663" s="96"/>
      <c r="E1663" s="96"/>
      <c r="F1663" s="96"/>
      <c r="G1663" s="97"/>
      <c r="H1663" s="96"/>
      <c r="I1663" s="96"/>
      <c r="J1663" s="96"/>
      <c r="K1663" s="96"/>
      <c r="L1663" s="98"/>
      <c r="M1663" s="131"/>
      <c r="N1663" s="131"/>
      <c r="O1663" s="97"/>
      <c r="P1663" s="96"/>
      <c r="Z1663" s="87"/>
    </row>
    <row r="1664" spans="4:26" x14ac:dyDescent="0.45">
      <c r="D1664" s="96"/>
      <c r="E1664" s="96"/>
      <c r="F1664" s="96"/>
      <c r="G1664" s="97"/>
      <c r="H1664" s="96"/>
      <c r="I1664" s="96"/>
      <c r="J1664" s="96"/>
      <c r="K1664" s="96"/>
      <c r="L1664" s="98"/>
      <c r="M1664" s="131"/>
      <c r="N1664" s="131"/>
      <c r="O1664" s="97"/>
      <c r="P1664" s="96"/>
      <c r="Z1664" s="87"/>
    </row>
    <row r="1665" spans="4:26" x14ac:dyDescent="0.45">
      <c r="D1665" s="96"/>
      <c r="E1665" s="96"/>
      <c r="F1665" s="96"/>
      <c r="G1665" s="97"/>
      <c r="H1665" s="96"/>
      <c r="I1665" s="96"/>
      <c r="J1665" s="96"/>
      <c r="K1665" s="96"/>
      <c r="L1665" s="98"/>
      <c r="M1665" s="131"/>
      <c r="N1665" s="131"/>
      <c r="O1665" s="97"/>
      <c r="P1665" s="96"/>
      <c r="Z1665" s="87"/>
    </row>
    <row r="1666" spans="4:26" x14ac:dyDescent="0.45">
      <c r="D1666" s="96"/>
      <c r="E1666" s="96"/>
      <c r="F1666" s="96"/>
      <c r="G1666" s="97"/>
      <c r="H1666" s="96"/>
      <c r="I1666" s="96"/>
      <c r="J1666" s="96"/>
      <c r="K1666" s="96"/>
      <c r="L1666" s="98"/>
      <c r="M1666" s="131"/>
      <c r="N1666" s="131"/>
      <c r="O1666" s="97"/>
      <c r="P1666" s="96"/>
      <c r="Z1666" s="87"/>
    </row>
    <row r="1667" spans="4:26" x14ac:dyDescent="0.45">
      <c r="D1667" s="96"/>
      <c r="E1667" s="96"/>
      <c r="F1667" s="96"/>
      <c r="G1667" s="97"/>
      <c r="H1667" s="96"/>
      <c r="I1667" s="96"/>
      <c r="J1667" s="96"/>
      <c r="K1667" s="96"/>
      <c r="L1667" s="98"/>
      <c r="M1667" s="131"/>
      <c r="N1667" s="131"/>
      <c r="O1667" s="97"/>
      <c r="P1667" s="96"/>
      <c r="Z1667" s="87"/>
    </row>
    <row r="1668" spans="4:26" x14ac:dyDescent="0.45">
      <c r="D1668" s="96"/>
      <c r="E1668" s="96"/>
      <c r="F1668" s="96"/>
      <c r="G1668" s="97"/>
      <c r="H1668" s="96"/>
      <c r="I1668" s="96"/>
      <c r="J1668" s="96"/>
      <c r="K1668" s="96"/>
      <c r="L1668" s="98"/>
      <c r="M1668" s="131"/>
      <c r="N1668" s="131"/>
      <c r="O1668" s="97"/>
      <c r="P1668" s="96"/>
      <c r="Z1668" s="87"/>
    </row>
    <row r="1669" spans="4:26" x14ac:dyDescent="0.45">
      <c r="D1669" s="96"/>
      <c r="E1669" s="96"/>
      <c r="F1669" s="96"/>
      <c r="G1669" s="97"/>
      <c r="H1669" s="96"/>
      <c r="I1669" s="96"/>
      <c r="J1669" s="96"/>
      <c r="K1669" s="96"/>
      <c r="L1669" s="98"/>
      <c r="M1669" s="131"/>
      <c r="N1669" s="131"/>
      <c r="O1669" s="97"/>
      <c r="P1669" s="96"/>
      <c r="Z1669" s="87"/>
    </row>
    <row r="1670" spans="4:26" x14ac:dyDescent="0.45">
      <c r="D1670" s="96"/>
      <c r="E1670" s="96"/>
      <c r="F1670" s="96"/>
      <c r="G1670" s="97"/>
      <c r="H1670" s="96"/>
      <c r="I1670" s="96"/>
      <c r="J1670" s="96"/>
      <c r="K1670" s="96"/>
      <c r="L1670" s="98"/>
      <c r="M1670" s="131"/>
      <c r="N1670" s="131"/>
      <c r="O1670" s="97"/>
      <c r="P1670" s="96"/>
      <c r="Z1670" s="87"/>
    </row>
    <row r="1671" spans="4:26" x14ac:dyDescent="0.45">
      <c r="D1671" s="96"/>
      <c r="E1671" s="96"/>
      <c r="F1671" s="96"/>
      <c r="G1671" s="97"/>
      <c r="H1671" s="96"/>
      <c r="I1671" s="96"/>
      <c r="J1671" s="96"/>
      <c r="K1671" s="96"/>
      <c r="L1671" s="98"/>
      <c r="M1671" s="131"/>
      <c r="N1671" s="131"/>
      <c r="O1671" s="97"/>
      <c r="P1671" s="96"/>
      <c r="Z1671" s="87"/>
    </row>
    <row r="1672" spans="4:26" x14ac:dyDescent="0.45">
      <c r="D1672" s="96"/>
      <c r="E1672" s="96"/>
      <c r="F1672" s="96"/>
      <c r="G1672" s="97"/>
      <c r="H1672" s="96"/>
      <c r="I1672" s="96"/>
      <c r="J1672" s="96"/>
      <c r="K1672" s="96"/>
      <c r="L1672" s="98"/>
      <c r="M1672" s="131"/>
      <c r="N1672" s="131"/>
      <c r="O1672" s="97"/>
      <c r="P1672" s="96"/>
      <c r="Z1672" s="87"/>
    </row>
    <row r="1673" spans="4:26" x14ac:dyDescent="0.45">
      <c r="D1673" s="96"/>
      <c r="E1673" s="96"/>
      <c r="F1673" s="96"/>
      <c r="G1673" s="97"/>
      <c r="H1673" s="96"/>
      <c r="I1673" s="96"/>
      <c r="J1673" s="96"/>
      <c r="K1673" s="96"/>
      <c r="L1673" s="98"/>
      <c r="M1673" s="131"/>
      <c r="N1673" s="131"/>
      <c r="O1673" s="97"/>
      <c r="P1673" s="96"/>
      <c r="Z1673" s="87"/>
    </row>
    <row r="1674" spans="4:26" x14ac:dyDescent="0.45">
      <c r="D1674" s="96"/>
      <c r="E1674" s="96"/>
      <c r="F1674" s="96"/>
      <c r="G1674" s="97"/>
      <c r="H1674" s="96"/>
      <c r="I1674" s="96"/>
      <c r="J1674" s="96"/>
      <c r="K1674" s="96"/>
      <c r="L1674" s="98"/>
      <c r="M1674" s="131"/>
      <c r="N1674" s="131"/>
      <c r="O1674" s="97"/>
      <c r="P1674" s="96"/>
      <c r="Z1674" s="87"/>
    </row>
    <row r="1675" spans="4:26" x14ac:dyDescent="0.45">
      <c r="D1675" s="96"/>
      <c r="E1675" s="96"/>
      <c r="F1675" s="96"/>
      <c r="G1675" s="97"/>
      <c r="H1675" s="96"/>
      <c r="I1675" s="96"/>
      <c r="J1675" s="96"/>
      <c r="K1675" s="96"/>
      <c r="L1675" s="98"/>
      <c r="M1675" s="131"/>
      <c r="N1675" s="131"/>
      <c r="O1675" s="97"/>
      <c r="P1675" s="96"/>
      <c r="Z1675" s="87"/>
    </row>
    <row r="1676" spans="4:26" x14ac:dyDescent="0.45">
      <c r="D1676" s="96"/>
      <c r="E1676" s="96"/>
      <c r="F1676" s="96"/>
      <c r="G1676" s="97"/>
      <c r="H1676" s="96"/>
      <c r="I1676" s="96"/>
      <c r="J1676" s="96"/>
      <c r="K1676" s="96"/>
      <c r="L1676" s="98"/>
      <c r="M1676" s="131"/>
      <c r="N1676" s="131"/>
      <c r="O1676" s="97"/>
      <c r="P1676" s="96"/>
      <c r="Z1676" s="87"/>
    </row>
    <row r="1677" spans="4:26" x14ac:dyDescent="0.45">
      <c r="D1677" s="96"/>
      <c r="E1677" s="96"/>
      <c r="F1677" s="96"/>
      <c r="G1677" s="97"/>
      <c r="H1677" s="96"/>
      <c r="I1677" s="96"/>
      <c r="J1677" s="96"/>
      <c r="K1677" s="96"/>
      <c r="L1677" s="98"/>
      <c r="M1677" s="131"/>
      <c r="N1677" s="131"/>
      <c r="O1677" s="97"/>
      <c r="P1677" s="96"/>
      <c r="Z1677" s="87"/>
    </row>
    <row r="1678" spans="4:26" x14ac:dyDescent="0.45">
      <c r="D1678" s="96"/>
      <c r="E1678" s="96"/>
      <c r="F1678" s="96"/>
      <c r="G1678" s="97"/>
      <c r="H1678" s="96"/>
      <c r="I1678" s="96"/>
      <c r="J1678" s="96"/>
      <c r="K1678" s="96"/>
      <c r="L1678" s="98"/>
      <c r="M1678" s="131"/>
      <c r="N1678" s="131"/>
      <c r="O1678" s="97"/>
      <c r="P1678" s="96"/>
      <c r="Z1678" s="87"/>
    </row>
    <row r="1679" spans="4:26" x14ac:dyDescent="0.45">
      <c r="D1679" s="96"/>
      <c r="E1679" s="96"/>
      <c r="F1679" s="96"/>
      <c r="G1679" s="97"/>
      <c r="H1679" s="96"/>
      <c r="I1679" s="96"/>
      <c r="J1679" s="96"/>
      <c r="K1679" s="96"/>
      <c r="L1679" s="98"/>
      <c r="M1679" s="131"/>
      <c r="N1679" s="131"/>
      <c r="O1679" s="97"/>
      <c r="P1679" s="96"/>
      <c r="Z1679" s="87"/>
    </row>
    <row r="1680" spans="4:26" x14ac:dyDescent="0.45">
      <c r="D1680" s="96"/>
      <c r="E1680" s="96"/>
      <c r="F1680" s="96"/>
      <c r="G1680" s="97"/>
      <c r="H1680" s="96"/>
      <c r="I1680" s="96"/>
      <c r="J1680" s="96"/>
      <c r="K1680" s="96"/>
      <c r="L1680" s="98"/>
      <c r="M1680" s="131"/>
      <c r="N1680" s="131"/>
      <c r="O1680" s="97"/>
      <c r="P1680" s="96"/>
      <c r="Z1680" s="87"/>
    </row>
    <row r="1681" spans="4:26" x14ac:dyDescent="0.45">
      <c r="D1681" s="96"/>
      <c r="E1681" s="96"/>
      <c r="F1681" s="96"/>
      <c r="G1681" s="97"/>
      <c r="H1681" s="96"/>
      <c r="I1681" s="96"/>
      <c r="J1681" s="96"/>
      <c r="K1681" s="96"/>
      <c r="L1681" s="98"/>
      <c r="M1681" s="131"/>
      <c r="N1681" s="131"/>
      <c r="O1681" s="97"/>
      <c r="P1681" s="96"/>
      <c r="Z1681" s="87"/>
    </row>
    <row r="1682" spans="4:26" x14ac:dyDescent="0.45">
      <c r="D1682" s="96"/>
      <c r="E1682" s="96"/>
      <c r="F1682" s="96"/>
      <c r="G1682" s="97"/>
      <c r="H1682" s="96"/>
      <c r="I1682" s="96"/>
      <c r="J1682" s="96"/>
      <c r="K1682" s="96"/>
      <c r="L1682" s="98"/>
      <c r="M1682" s="131"/>
      <c r="N1682" s="131"/>
      <c r="O1682" s="97"/>
      <c r="P1682" s="96"/>
      <c r="Z1682" s="87"/>
    </row>
    <row r="1683" spans="4:26" x14ac:dyDescent="0.45">
      <c r="D1683" s="96"/>
      <c r="E1683" s="96"/>
      <c r="F1683" s="96"/>
      <c r="G1683" s="97"/>
      <c r="H1683" s="96"/>
      <c r="I1683" s="96"/>
      <c r="J1683" s="96"/>
      <c r="K1683" s="96"/>
      <c r="L1683" s="98"/>
      <c r="M1683" s="131"/>
      <c r="N1683" s="131"/>
      <c r="O1683" s="97"/>
      <c r="P1683" s="96"/>
      <c r="Z1683" s="87"/>
    </row>
    <row r="1684" spans="4:26" x14ac:dyDescent="0.45">
      <c r="D1684" s="96"/>
      <c r="E1684" s="96"/>
      <c r="F1684" s="96"/>
      <c r="G1684" s="97"/>
      <c r="H1684" s="96"/>
      <c r="I1684" s="96"/>
      <c r="J1684" s="96"/>
      <c r="K1684" s="96"/>
      <c r="L1684" s="98"/>
      <c r="M1684" s="131"/>
      <c r="N1684" s="131"/>
      <c r="O1684" s="97"/>
      <c r="P1684" s="96"/>
      <c r="Z1684" s="87"/>
    </row>
    <row r="1685" spans="4:26" x14ac:dyDescent="0.45">
      <c r="D1685" s="96"/>
      <c r="E1685" s="96"/>
      <c r="F1685" s="96"/>
      <c r="G1685" s="97"/>
      <c r="H1685" s="96"/>
      <c r="I1685" s="96"/>
      <c r="J1685" s="96"/>
      <c r="K1685" s="96"/>
      <c r="L1685" s="98"/>
      <c r="M1685" s="131"/>
      <c r="N1685" s="131"/>
      <c r="O1685" s="97"/>
      <c r="P1685" s="96"/>
      <c r="Z1685" s="87"/>
    </row>
    <row r="1686" spans="4:26" x14ac:dyDescent="0.45">
      <c r="D1686" s="96"/>
      <c r="E1686" s="96"/>
      <c r="F1686" s="96"/>
      <c r="G1686" s="97"/>
      <c r="H1686" s="96"/>
      <c r="I1686" s="96"/>
      <c r="J1686" s="96"/>
      <c r="K1686" s="96"/>
      <c r="L1686" s="98"/>
      <c r="M1686" s="131"/>
      <c r="N1686" s="131"/>
      <c r="O1686" s="97"/>
      <c r="P1686" s="96"/>
      <c r="Z1686" s="87"/>
    </row>
    <row r="1687" spans="4:26" x14ac:dyDescent="0.45">
      <c r="D1687" s="96"/>
      <c r="E1687" s="96"/>
      <c r="F1687" s="96"/>
      <c r="G1687" s="97"/>
      <c r="H1687" s="96"/>
      <c r="I1687" s="96"/>
      <c r="J1687" s="96"/>
      <c r="K1687" s="96"/>
      <c r="L1687" s="98"/>
      <c r="M1687" s="131"/>
      <c r="N1687" s="131"/>
      <c r="O1687" s="97"/>
      <c r="P1687" s="96"/>
      <c r="Z1687" s="87"/>
    </row>
    <row r="1688" spans="4:26" x14ac:dyDescent="0.45">
      <c r="D1688" s="96"/>
      <c r="E1688" s="96"/>
      <c r="F1688" s="96"/>
      <c r="G1688" s="97"/>
      <c r="H1688" s="96"/>
      <c r="I1688" s="96"/>
      <c r="J1688" s="96"/>
      <c r="K1688" s="96"/>
      <c r="L1688" s="98"/>
      <c r="M1688" s="131"/>
      <c r="N1688" s="131"/>
      <c r="O1688" s="97"/>
      <c r="P1688" s="96"/>
      <c r="Z1688" s="87"/>
    </row>
    <row r="1689" spans="4:26" x14ac:dyDescent="0.45">
      <c r="D1689" s="96"/>
      <c r="E1689" s="96"/>
      <c r="F1689" s="96"/>
      <c r="G1689" s="97"/>
      <c r="H1689" s="96"/>
      <c r="I1689" s="96"/>
      <c r="J1689" s="96"/>
      <c r="K1689" s="96"/>
      <c r="L1689" s="98"/>
      <c r="M1689" s="131"/>
      <c r="N1689" s="131"/>
      <c r="O1689" s="97"/>
      <c r="P1689" s="96"/>
      <c r="Z1689" s="87"/>
    </row>
    <row r="1690" spans="4:26" x14ac:dyDescent="0.45">
      <c r="D1690" s="96"/>
      <c r="E1690" s="96"/>
      <c r="F1690" s="96"/>
      <c r="G1690" s="97"/>
      <c r="H1690" s="96"/>
      <c r="I1690" s="96"/>
      <c r="J1690" s="96"/>
      <c r="K1690" s="96"/>
      <c r="L1690" s="98"/>
      <c r="M1690" s="131"/>
      <c r="N1690" s="131"/>
      <c r="O1690" s="97"/>
      <c r="P1690" s="96"/>
      <c r="Z1690" s="87"/>
    </row>
    <row r="1691" spans="4:26" x14ac:dyDescent="0.45">
      <c r="D1691" s="96"/>
      <c r="E1691" s="96"/>
      <c r="F1691" s="96"/>
      <c r="G1691" s="97"/>
      <c r="H1691" s="96"/>
      <c r="I1691" s="96"/>
      <c r="J1691" s="96"/>
      <c r="K1691" s="96"/>
      <c r="L1691" s="98"/>
      <c r="M1691" s="131"/>
      <c r="N1691" s="131"/>
      <c r="O1691" s="97"/>
      <c r="P1691" s="96"/>
      <c r="Z1691" s="87"/>
    </row>
    <row r="1692" spans="4:26" x14ac:dyDescent="0.45">
      <c r="D1692" s="96"/>
      <c r="E1692" s="96"/>
      <c r="F1692" s="96"/>
      <c r="G1692" s="97"/>
      <c r="H1692" s="96"/>
      <c r="I1692" s="96"/>
      <c r="J1692" s="96"/>
      <c r="K1692" s="96"/>
      <c r="L1692" s="98"/>
      <c r="M1692" s="131"/>
      <c r="N1692" s="131"/>
      <c r="O1692" s="97"/>
      <c r="P1692" s="96"/>
      <c r="Z1692" s="87"/>
    </row>
    <row r="1693" spans="4:26" x14ac:dyDescent="0.45">
      <c r="D1693" s="96"/>
      <c r="E1693" s="96"/>
      <c r="F1693" s="96"/>
      <c r="G1693" s="97"/>
      <c r="H1693" s="96"/>
      <c r="I1693" s="96"/>
      <c r="J1693" s="96"/>
      <c r="K1693" s="96"/>
      <c r="L1693" s="98"/>
      <c r="M1693" s="131"/>
      <c r="N1693" s="131"/>
      <c r="O1693" s="97"/>
      <c r="P1693" s="96"/>
      <c r="Z1693" s="87"/>
    </row>
    <row r="1694" spans="4:26" x14ac:dyDescent="0.45">
      <c r="D1694" s="96"/>
      <c r="E1694" s="96"/>
      <c r="F1694" s="96"/>
      <c r="G1694" s="97"/>
      <c r="H1694" s="96"/>
      <c r="I1694" s="96"/>
      <c r="J1694" s="96"/>
      <c r="K1694" s="96"/>
      <c r="L1694" s="98"/>
      <c r="M1694" s="131"/>
      <c r="N1694" s="131"/>
      <c r="O1694" s="97"/>
      <c r="P1694" s="96"/>
      <c r="Z1694" s="87"/>
    </row>
    <row r="1695" spans="4:26" x14ac:dyDescent="0.45">
      <c r="D1695" s="96"/>
      <c r="E1695" s="96"/>
      <c r="F1695" s="96"/>
      <c r="G1695" s="97"/>
      <c r="H1695" s="96"/>
      <c r="I1695" s="96"/>
      <c r="J1695" s="96"/>
      <c r="K1695" s="96"/>
      <c r="L1695" s="98"/>
      <c r="M1695" s="131"/>
      <c r="N1695" s="131"/>
      <c r="O1695" s="97"/>
      <c r="P1695" s="96"/>
      <c r="Z1695" s="87"/>
    </row>
    <row r="1696" spans="4:26" x14ac:dyDescent="0.45">
      <c r="D1696" s="96"/>
      <c r="E1696" s="96"/>
      <c r="F1696" s="96"/>
      <c r="G1696" s="97"/>
      <c r="H1696" s="96"/>
      <c r="I1696" s="96"/>
      <c r="J1696" s="96"/>
      <c r="K1696" s="96"/>
      <c r="L1696" s="98"/>
      <c r="M1696" s="131"/>
      <c r="N1696" s="131"/>
      <c r="O1696" s="97"/>
      <c r="P1696" s="96"/>
      <c r="Z1696" s="87"/>
    </row>
    <row r="1697" spans="4:26" x14ac:dyDescent="0.45">
      <c r="D1697" s="96"/>
      <c r="E1697" s="96"/>
      <c r="F1697" s="96"/>
      <c r="G1697" s="97"/>
      <c r="H1697" s="96"/>
      <c r="I1697" s="96"/>
      <c r="J1697" s="96"/>
      <c r="K1697" s="96"/>
      <c r="L1697" s="98"/>
      <c r="M1697" s="131"/>
      <c r="N1697" s="131"/>
      <c r="O1697" s="97"/>
      <c r="P1697" s="96"/>
      <c r="Z1697" s="87"/>
    </row>
    <row r="1698" spans="4:26" x14ac:dyDescent="0.45">
      <c r="D1698" s="96"/>
      <c r="E1698" s="96"/>
      <c r="F1698" s="96"/>
      <c r="G1698" s="97"/>
      <c r="H1698" s="96"/>
      <c r="I1698" s="96"/>
      <c r="J1698" s="96"/>
      <c r="K1698" s="96"/>
      <c r="L1698" s="98"/>
      <c r="M1698" s="131"/>
      <c r="N1698" s="131"/>
      <c r="O1698" s="97"/>
      <c r="P1698" s="96"/>
      <c r="Z1698" s="87"/>
    </row>
    <row r="1699" spans="4:26" x14ac:dyDescent="0.45">
      <c r="D1699" s="96"/>
      <c r="E1699" s="96"/>
      <c r="F1699" s="96"/>
      <c r="G1699" s="97"/>
      <c r="H1699" s="96"/>
      <c r="I1699" s="96"/>
      <c r="J1699" s="96"/>
      <c r="K1699" s="96"/>
      <c r="L1699" s="98"/>
      <c r="M1699" s="131"/>
      <c r="N1699" s="131"/>
      <c r="O1699" s="97"/>
      <c r="P1699" s="96"/>
      <c r="Z1699" s="87"/>
    </row>
    <row r="1700" spans="4:26" x14ac:dyDescent="0.45">
      <c r="D1700" s="96"/>
      <c r="E1700" s="96"/>
      <c r="F1700" s="96"/>
      <c r="G1700" s="97"/>
      <c r="H1700" s="96"/>
      <c r="I1700" s="96"/>
      <c r="J1700" s="96"/>
      <c r="K1700" s="96"/>
      <c r="L1700" s="98"/>
      <c r="M1700" s="131"/>
      <c r="N1700" s="131"/>
      <c r="O1700" s="97"/>
      <c r="P1700" s="96"/>
    </row>
    <row r="1701" spans="4:26" x14ac:dyDescent="0.45">
      <c r="D1701" s="96"/>
      <c r="E1701" s="96"/>
      <c r="F1701" s="96"/>
      <c r="G1701" s="97"/>
      <c r="H1701" s="96"/>
      <c r="I1701" s="96"/>
      <c r="J1701" s="96"/>
      <c r="K1701" s="96"/>
      <c r="L1701" s="98"/>
      <c r="M1701" s="131"/>
      <c r="N1701" s="131"/>
      <c r="O1701" s="97"/>
      <c r="P1701" s="96"/>
    </row>
    <row r="1702" spans="4:26" x14ac:dyDescent="0.45">
      <c r="D1702" s="96"/>
      <c r="E1702" s="96"/>
      <c r="F1702" s="96"/>
      <c r="G1702" s="97"/>
      <c r="H1702" s="96"/>
      <c r="I1702" s="96"/>
      <c r="J1702" s="96"/>
      <c r="K1702" s="96"/>
      <c r="L1702" s="98"/>
      <c r="M1702" s="131"/>
      <c r="N1702" s="131"/>
      <c r="O1702" s="97"/>
      <c r="P1702" s="96"/>
    </row>
    <row r="1703" spans="4:26" x14ac:dyDescent="0.45">
      <c r="D1703" s="96"/>
      <c r="E1703" s="96"/>
      <c r="F1703" s="96"/>
      <c r="G1703" s="97"/>
      <c r="H1703" s="96"/>
      <c r="I1703" s="96"/>
      <c r="J1703" s="96"/>
      <c r="K1703" s="96"/>
      <c r="L1703" s="98"/>
      <c r="M1703" s="131"/>
      <c r="N1703" s="131"/>
      <c r="O1703" s="97"/>
      <c r="P1703" s="96"/>
    </row>
    <row r="1704" spans="4:26" x14ac:dyDescent="0.45">
      <c r="D1704" s="96"/>
      <c r="E1704" s="96"/>
      <c r="F1704" s="96"/>
      <c r="G1704" s="97"/>
      <c r="H1704" s="96"/>
      <c r="I1704" s="96"/>
      <c r="J1704" s="96"/>
      <c r="K1704" s="96"/>
      <c r="L1704" s="98"/>
      <c r="M1704" s="131"/>
      <c r="N1704" s="131"/>
      <c r="O1704" s="97"/>
      <c r="P1704" s="96"/>
    </row>
    <row r="1705" spans="4:26" x14ac:dyDescent="0.45">
      <c r="D1705" s="96"/>
      <c r="E1705" s="96"/>
      <c r="F1705" s="96"/>
      <c r="G1705" s="97"/>
      <c r="H1705" s="96"/>
      <c r="I1705" s="96"/>
      <c r="J1705" s="96"/>
      <c r="K1705" s="96"/>
      <c r="L1705" s="98"/>
      <c r="M1705" s="131"/>
      <c r="N1705" s="131"/>
      <c r="O1705" s="97"/>
      <c r="P1705" s="96"/>
    </row>
    <row r="1706" spans="4:26" x14ac:dyDescent="0.45">
      <c r="D1706" s="96"/>
      <c r="E1706" s="96"/>
      <c r="F1706" s="96"/>
      <c r="G1706" s="97"/>
      <c r="H1706" s="96"/>
      <c r="I1706" s="96"/>
      <c r="J1706" s="96"/>
      <c r="K1706" s="96"/>
      <c r="L1706" s="98"/>
      <c r="M1706" s="131"/>
      <c r="N1706" s="131"/>
      <c r="O1706" s="97"/>
      <c r="P1706" s="96"/>
    </row>
    <row r="1707" spans="4:26" x14ac:dyDescent="0.45">
      <c r="D1707" s="96"/>
      <c r="E1707" s="96"/>
      <c r="F1707" s="96"/>
      <c r="G1707" s="97"/>
      <c r="H1707" s="96"/>
      <c r="I1707" s="96"/>
      <c r="J1707" s="96"/>
      <c r="K1707" s="96"/>
      <c r="L1707" s="98"/>
      <c r="M1707" s="131"/>
      <c r="N1707" s="131"/>
      <c r="O1707" s="97"/>
      <c r="P1707" s="96"/>
    </row>
    <row r="1708" spans="4:26" x14ac:dyDescent="0.45">
      <c r="D1708" s="96"/>
      <c r="E1708" s="96"/>
      <c r="F1708" s="96"/>
      <c r="G1708" s="97"/>
      <c r="H1708" s="96"/>
      <c r="I1708" s="96"/>
      <c r="J1708" s="96"/>
      <c r="K1708" s="96"/>
      <c r="L1708" s="98"/>
      <c r="M1708" s="131"/>
      <c r="N1708" s="131"/>
      <c r="O1708" s="97"/>
      <c r="P1708" s="96"/>
    </row>
    <row r="1709" spans="4:26" x14ac:dyDescent="0.45">
      <c r="D1709" s="96"/>
      <c r="E1709" s="96"/>
      <c r="F1709" s="96"/>
      <c r="G1709" s="97"/>
      <c r="H1709" s="96"/>
      <c r="I1709" s="96"/>
      <c r="J1709" s="96"/>
      <c r="K1709" s="96"/>
      <c r="L1709" s="98"/>
      <c r="M1709" s="131"/>
      <c r="N1709" s="131"/>
      <c r="O1709" s="97"/>
      <c r="P1709" s="96"/>
    </row>
    <row r="1710" spans="4:26" x14ac:dyDescent="0.45">
      <c r="D1710" s="96"/>
      <c r="E1710" s="96"/>
      <c r="F1710" s="96"/>
      <c r="G1710" s="97"/>
      <c r="H1710" s="96"/>
      <c r="I1710" s="96"/>
      <c r="J1710" s="96"/>
      <c r="K1710" s="96"/>
      <c r="L1710" s="98"/>
      <c r="M1710" s="131"/>
      <c r="N1710" s="131"/>
      <c r="O1710" s="97"/>
      <c r="P1710" s="96"/>
    </row>
    <row r="1711" spans="4:26" x14ac:dyDescent="0.45">
      <c r="D1711" s="96"/>
      <c r="E1711" s="96"/>
      <c r="F1711" s="96"/>
      <c r="G1711" s="97"/>
      <c r="H1711" s="96"/>
      <c r="I1711" s="96"/>
      <c r="J1711" s="96"/>
      <c r="K1711" s="96"/>
      <c r="L1711" s="98"/>
      <c r="M1711" s="131"/>
      <c r="N1711" s="131"/>
      <c r="O1711" s="97"/>
      <c r="P1711" s="96"/>
    </row>
    <row r="1712" spans="4:26" x14ac:dyDescent="0.45">
      <c r="D1712" s="96"/>
      <c r="E1712" s="96"/>
      <c r="F1712" s="96"/>
      <c r="G1712" s="97"/>
      <c r="H1712" s="96"/>
      <c r="I1712" s="96"/>
      <c r="J1712" s="96"/>
      <c r="K1712" s="96"/>
      <c r="L1712" s="98"/>
      <c r="M1712" s="131"/>
      <c r="N1712" s="131"/>
      <c r="O1712" s="97"/>
      <c r="P1712" s="96"/>
    </row>
    <row r="1713" spans="4:16" x14ac:dyDescent="0.45">
      <c r="D1713" s="96"/>
      <c r="E1713" s="96"/>
      <c r="F1713" s="96"/>
      <c r="G1713" s="97"/>
      <c r="H1713" s="96"/>
      <c r="I1713" s="96"/>
      <c r="J1713" s="96"/>
      <c r="K1713" s="96"/>
      <c r="L1713" s="98"/>
      <c r="M1713" s="131"/>
      <c r="N1713" s="131"/>
      <c r="O1713" s="97"/>
      <c r="P1713" s="96"/>
    </row>
    <row r="1714" spans="4:16" x14ac:dyDescent="0.45">
      <c r="D1714" s="96"/>
      <c r="E1714" s="96"/>
      <c r="F1714" s="96"/>
      <c r="G1714" s="97"/>
      <c r="H1714" s="96"/>
      <c r="I1714" s="96"/>
      <c r="J1714" s="96"/>
      <c r="K1714" s="96"/>
      <c r="L1714" s="98"/>
      <c r="M1714" s="131"/>
      <c r="N1714" s="131"/>
      <c r="O1714" s="97"/>
      <c r="P1714" s="96"/>
    </row>
    <row r="1715" spans="4:16" x14ac:dyDescent="0.45">
      <c r="D1715" s="96"/>
      <c r="E1715" s="96"/>
      <c r="F1715" s="96"/>
      <c r="G1715" s="97"/>
      <c r="H1715" s="96"/>
      <c r="I1715" s="96"/>
      <c r="J1715" s="96"/>
      <c r="K1715" s="96"/>
      <c r="L1715" s="98"/>
      <c r="M1715" s="131"/>
      <c r="N1715" s="131"/>
      <c r="O1715" s="97"/>
      <c r="P1715" s="96"/>
    </row>
    <row r="1716" spans="4:16" x14ac:dyDescent="0.45">
      <c r="D1716" s="96"/>
      <c r="E1716" s="96"/>
      <c r="F1716" s="96"/>
      <c r="G1716" s="97"/>
      <c r="H1716" s="96"/>
      <c r="I1716" s="96"/>
      <c r="J1716" s="96"/>
      <c r="K1716" s="96"/>
      <c r="L1716" s="98"/>
      <c r="M1716" s="131"/>
      <c r="N1716" s="131"/>
      <c r="O1716" s="97"/>
      <c r="P1716" s="96"/>
    </row>
    <row r="1717" spans="4:16" x14ac:dyDescent="0.45">
      <c r="D1717" s="96"/>
      <c r="E1717" s="96"/>
      <c r="F1717" s="96"/>
      <c r="G1717" s="97"/>
      <c r="H1717" s="96"/>
      <c r="I1717" s="96"/>
      <c r="J1717" s="96"/>
      <c r="K1717" s="96"/>
      <c r="L1717" s="98"/>
      <c r="M1717" s="131"/>
      <c r="N1717" s="131"/>
      <c r="O1717" s="97"/>
      <c r="P1717" s="96"/>
    </row>
    <row r="1718" spans="4:16" x14ac:dyDescent="0.45">
      <c r="D1718" s="96"/>
      <c r="E1718" s="96"/>
      <c r="F1718" s="96"/>
      <c r="G1718" s="97"/>
      <c r="H1718" s="96"/>
      <c r="I1718" s="96"/>
      <c r="J1718" s="96"/>
      <c r="K1718" s="96"/>
      <c r="L1718" s="98"/>
      <c r="M1718" s="131"/>
      <c r="N1718" s="131"/>
      <c r="O1718" s="97"/>
      <c r="P1718" s="96"/>
    </row>
    <row r="1719" spans="4:16" x14ac:dyDescent="0.45">
      <c r="D1719" s="96"/>
      <c r="E1719" s="96"/>
      <c r="F1719" s="96"/>
      <c r="G1719" s="97"/>
      <c r="H1719" s="96"/>
      <c r="I1719" s="96"/>
      <c r="J1719" s="96"/>
      <c r="K1719" s="96"/>
      <c r="L1719" s="98"/>
      <c r="M1719" s="131"/>
      <c r="N1719" s="131"/>
      <c r="O1719" s="97"/>
      <c r="P1719" s="96"/>
    </row>
    <row r="1720" spans="4:16" x14ac:dyDescent="0.45">
      <c r="D1720" s="96"/>
      <c r="E1720" s="96"/>
      <c r="F1720" s="96"/>
      <c r="G1720" s="97"/>
      <c r="H1720" s="96"/>
      <c r="I1720" s="96"/>
      <c r="J1720" s="96"/>
      <c r="K1720" s="96"/>
      <c r="L1720" s="98"/>
      <c r="M1720" s="131"/>
      <c r="N1720" s="131"/>
      <c r="O1720" s="97"/>
      <c r="P1720" s="96"/>
    </row>
    <row r="1721" spans="4:16" x14ac:dyDescent="0.45">
      <c r="D1721" s="96"/>
      <c r="E1721" s="96"/>
      <c r="F1721" s="96"/>
      <c r="G1721" s="97"/>
      <c r="H1721" s="96"/>
      <c r="I1721" s="96"/>
      <c r="J1721" s="96"/>
      <c r="K1721" s="96"/>
      <c r="L1721" s="98"/>
      <c r="M1721" s="131"/>
      <c r="N1721" s="131"/>
      <c r="O1721" s="97"/>
      <c r="P1721" s="96"/>
    </row>
    <row r="1722" spans="4:16" x14ac:dyDescent="0.45">
      <c r="D1722" s="96"/>
      <c r="E1722" s="96"/>
      <c r="F1722" s="96"/>
      <c r="G1722" s="97"/>
      <c r="H1722" s="96"/>
      <c r="I1722" s="96"/>
      <c r="J1722" s="96"/>
      <c r="K1722" s="96"/>
      <c r="L1722" s="98"/>
      <c r="M1722" s="131"/>
      <c r="N1722" s="131"/>
      <c r="O1722" s="97"/>
      <c r="P1722" s="96"/>
    </row>
    <row r="1723" spans="4:16" x14ac:dyDescent="0.45">
      <c r="D1723" s="96"/>
      <c r="E1723" s="96"/>
      <c r="F1723" s="96"/>
      <c r="G1723" s="97"/>
      <c r="H1723" s="96"/>
      <c r="I1723" s="96"/>
      <c r="J1723" s="96"/>
      <c r="K1723" s="96"/>
      <c r="L1723" s="98"/>
      <c r="M1723" s="131"/>
      <c r="N1723" s="131"/>
      <c r="O1723" s="97"/>
      <c r="P1723" s="96"/>
    </row>
    <row r="1724" spans="4:16" x14ac:dyDescent="0.45">
      <c r="D1724" s="96"/>
      <c r="E1724" s="96"/>
      <c r="F1724" s="96"/>
      <c r="G1724" s="97"/>
      <c r="H1724" s="96"/>
      <c r="I1724" s="96"/>
      <c r="J1724" s="96"/>
      <c r="K1724" s="96"/>
      <c r="L1724" s="98"/>
      <c r="M1724" s="131"/>
      <c r="N1724" s="131"/>
      <c r="O1724" s="97"/>
      <c r="P1724" s="96"/>
    </row>
    <row r="1725" spans="4:16" x14ac:dyDescent="0.45">
      <c r="D1725" s="96"/>
      <c r="E1725" s="96"/>
      <c r="F1725" s="96"/>
      <c r="G1725" s="97"/>
      <c r="H1725" s="96"/>
      <c r="I1725" s="96"/>
      <c r="J1725" s="96"/>
      <c r="K1725" s="96"/>
      <c r="L1725" s="98"/>
      <c r="M1725" s="131"/>
      <c r="N1725" s="131"/>
      <c r="O1725" s="97"/>
      <c r="P1725" s="96"/>
    </row>
    <row r="1726" spans="4:16" x14ac:dyDescent="0.45">
      <c r="D1726" s="96"/>
      <c r="E1726" s="96"/>
      <c r="F1726" s="96"/>
      <c r="G1726" s="97"/>
      <c r="H1726" s="96"/>
      <c r="I1726" s="96"/>
      <c r="J1726" s="96"/>
      <c r="K1726" s="96"/>
      <c r="L1726" s="98"/>
      <c r="M1726" s="131"/>
      <c r="N1726" s="131"/>
      <c r="O1726" s="97"/>
      <c r="P1726" s="96"/>
    </row>
    <row r="1727" spans="4:16" x14ac:dyDescent="0.45">
      <c r="D1727" s="96"/>
      <c r="E1727" s="96"/>
      <c r="F1727" s="96"/>
      <c r="G1727" s="97"/>
      <c r="H1727" s="96"/>
      <c r="I1727" s="96"/>
      <c r="J1727" s="96"/>
      <c r="K1727" s="96"/>
      <c r="L1727" s="98"/>
      <c r="M1727" s="131"/>
      <c r="N1727" s="131"/>
      <c r="O1727" s="97"/>
      <c r="P1727" s="96"/>
    </row>
    <row r="1728" spans="4:16" x14ac:dyDescent="0.45">
      <c r="D1728" s="96"/>
      <c r="E1728" s="96"/>
      <c r="F1728" s="96"/>
      <c r="G1728" s="97"/>
      <c r="H1728" s="96"/>
      <c r="I1728" s="96"/>
      <c r="J1728" s="96"/>
      <c r="K1728" s="96"/>
      <c r="L1728" s="98"/>
      <c r="M1728" s="131"/>
      <c r="N1728" s="131"/>
      <c r="O1728" s="97"/>
      <c r="P1728" s="96"/>
    </row>
    <row r="1729" spans="4:16" x14ac:dyDescent="0.45">
      <c r="D1729" s="96"/>
      <c r="E1729" s="96"/>
      <c r="F1729" s="96"/>
      <c r="G1729" s="97"/>
      <c r="H1729" s="96"/>
      <c r="I1729" s="96"/>
      <c r="J1729" s="96"/>
      <c r="K1729" s="96"/>
      <c r="L1729" s="98"/>
      <c r="M1729" s="131"/>
      <c r="N1729" s="131"/>
      <c r="O1729" s="97"/>
      <c r="P1729" s="96"/>
    </row>
    <row r="1730" spans="4:16" x14ac:dyDescent="0.45">
      <c r="D1730" s="96"/>
      <c r="E1730" s="96"/>
      <c r="F1730" s="96"/>
      <c r="G1730" s="97"/>
      <c r="H1730" s="96"/>
      <c r="I1730" s="96"/>
      <c r="J1730" s="96"/>
      <c r="K1730" s="96"/>
      <c r="L1730" s="98"/>
      <c r="M1730" s="131"/>
      <c r="N1730" s="131"/>
      <c r="O1730" s="97"/>
      <c r="P1730" s="96"/>
    </row>
    <row r="1731" spans="4:16" x14ac:dyDescent="0.45">
      <c r="D1731" s="96"/>
      <c r="E1731" s="96"/>
      <c r="F1731" s="96"/>
      <c r="G1731" s="97"/>
      <c r="H1731" s="96"/>
      <c r="I1731" s="96"/>
      <c r="J1731" s="96"/>
      <c r="K1731" s="96"/>
      <c r="L1731" s="98"/>
      <c r="M1731" s="131"/>
      <c r="N1731" s="131"/>
      <c r="O1731" s="97"/>
      <c r="P1731" s="96"/>
    </row>
    <row r="1732" spans="4:16" x14ac:dyDescent="0.45">
      <c r="D1732" s="96"/>
      <c r="E1732" s="96"/>
      <c r="F1732" s="96"/>
      <c r="G1732" s="97"/>
      <c r="H1732" s="96"/>
      <c r="I1732" s="96"/>
      <c r="J1732" s="96"/>
      <c r="K1732" s="96"/>
      <c r="L1732" s="98"/>
      <c r="M1732" s="131"/>
      <c r="N1732" s="131"/>
      <c r="O1732" s="97"/>
      <c r="P1732" s="96"/>
    </row>
    <row r="1733" spans="4:16" x14ac:dyDescent="0.45">
      <c r="D1733" s="96"/>
      <c r="E1733" s="96"/>
      <c r="F1733" s="96"/>
      <c r="G1733" s="97"/>
      <c r="H1733" s="96"/>
      <c r="I1733" s="96"/>
      <c r="J1733" s="96"/>
      <c r="K1733" s="96"/>
      <c r="L1733" s="98"/>
      <c r="M1733" s="131"/>
      <c r="N1733" s="131"/>
      <c r="O1733" s="97"/>
      <c r="P1733" s="96"/>
    </row>
    <row r="1734" spans="4:16" x14ac:dyDescent="0.45">
      <c r="D1734" s="96"/>
      <c r="E1734" s="96"/>
      <c r="F1734" s="96"/>
      <c r="G1734" s="97"/>
      <c r="H1734" s="96"/>
      <c r="I1734" s="96"/>
      <c r="J1734" s="96"/>
      <c r="K1734" s="96"/>
      <c r="L1734" s="98"/>
      <c r="M1734" s="131"/>
      <c r="N1734" s="131"/>
      <c r="O1734" s="97"/>
      <c r="P1734" s="96"/>
    </row>
    <row r="1735" spans="4:16" x14ac:dyDescent="0.45">
      <c r="D1735" s="96"/>
      <c r="E1735" s="96"/>
      <c r="F1735" s="96"/>
      <c r="G1735" s="97"/>
      <c r="H1735" s="96"/>
      <c r="I1735" s="96"/>
      <c r="J1735" s="96"/>
      <c r="K1735" s="96"/>
      <c r="L1735" s="98"/>
      <c r="M1735" s="131"/>
      <c r="N1735" s="131"/>
      <c r="O1735" s="97"/>
      <c r="P1735" s="96"/>
    </row>
    <row r="1736" spans="4:16" x14ac:dyDescent="0.45">
      <c r="D1736" s="96"/>
      <c r="E1736" s="96"/>
      <c r="F1736" s="96"/>
      <c r="G1736" s="97"/>
      <c r="H1736" s="96"/>
      <c r="I1736" s="96"/>
      <c r="J1736" s="96"/>
      <c r="K1736" s="96"/>
      <c r="L1736" s="98"/>
      <c r="M1736" s="131"/>
      <c r="N1736" s="131"/>
      <c r="O1736" s="97"/>
      <c r="P1736" s="96"/>
    </row>
    <row r="1737" spans="4:16" x14ac:dyDescent="0.45">
      <c r="D1737" s="96"/>
      <c r="E1737" s="96"/>
      <c r="F1737" s="96"/>
      <c r="G1737" s="97"/>
      <c r="H1737" s="96"/>
      <c r="I1737" s="96"/>
      <c r="J1737" s="96"/>
      <c r="K1737" s="96"/>
      <c r="L1737" s="98"/>
      <c r="M1737" s="131"/>
      <c r="N1737" s="131"/>
      <c r="O1737" s="97"/>
      <c r="P1737" s="96"/>
    </row>
    <row r="1738" spans="4:16" x14ac:dyDescent="0.45">
      <c r="D1738" s="96"/>
      <c r="E1738" s="96"/>
      <c r="F1738" s="96"/>
      <c r="G1738" s="97"/>
      <c r="H1738" s="96"/>
      <c r="I1738" s="96"/>
      <c r="J1738" s="96"/>
      <c r="K1738" s="96"/>
      <c r="L1738" s="98"/>
      <c r="M1738" s="131"/>
      <c r="N1738" s="131"/>
      <c r="O1738" s="97"/>
      <c r="P1738" s="96"/>
    </row>
    <row r="1739" spans="4:16" x14ac:dyDescent="0.45">
      <c r="D1739" s="96"/>
      <c r="E1739" s="96"/>
      <c r="F1739" s="96"/>
      <c r="G1739" s="97"/>
      <c r="H1739" s="96"/>
      <c r="I1739" s="96"/>
      <c r="J1739" s="96"/>
      <c r="K1739" s="96"/>
      <c r="L1739" s="98"/>
      <c r="M1739" s="131"/>
      <c r="N1739" s="131"/>
      <c r="O1739" s="97"/>
      <c r="P1739" s="96"/>
    </row>
    <row r="1740" spans="4:16" x14ac:dyDescent="0.45">
      <c r="D1740" s="96"/>
      <c r="E1740" s="96"/>
      <c r="F1740" s="96"/>
      <c r="G1740" s="97"/>
      <c r="H1740" s="96"/>
      <c r="I1740" s="96"/>
      <c r="J1740" s="96"/>
      <c r="K1740" s="96"/>
      <c r="L1740" s="98"/>
      <c r="M1740" s="131"/>
      <c r="N1740" s="131"/>
      <c r="O1740" s="97"/>
      <c r="P1740" s="96"/>
    </row>
    <row r="1741" spans="4:16" x14ac:dyDescent="0.45">
      <c r="D1741" s="96"/>
      <c r="E1741" s="96"/>
      <c r="F1741" s="96"/>
      <c r="G1741" s="97"/>
      <c r="H1741" s="96"/>
      <c r="I1741" s="96"/>
      <c r="J1741" s="96"/>
      <c r="K1741" s="96"/>
      <c r="L1741" s="98"/>
      <c r="M1741" s="131"/>
      <c r="N1741" s="131"/>
      <c r="O1741" s="97"/>
      <c r="P1741" s="96"/>
    </row>
    <row r="1742" spans="4:16" x14ac:dyDescent="0.45">
      <c r="D1742" s="96"/>
      <c r="E1742" s="96"/>
      <c r="F1742" s="96"/>
      <c r="G1742" s="97"/>
      <c r="H1742" s="96"/>
      <c r="I1742" s="96"/>
      <c r="J1742" s="96"/>
      <c r="K1742" s="96"/>
      <c r="L1742" s="98"/>
      <c r="M1742" s="131"/>
      <c r="N1742" s="131"/>
      <c r="O1742" s="97"/>
      <c r="P1742" s="96"/>
    </row>
    <row r="1743" spans="4:16" x14ac:dyDescent="0.45">
      <c r="D1743" s="96"/>
      <c r="E1743" s="96"/>
      <c r="F1743" s="96"/>
      <c r="G1743" s="97"/>
      <c r="H1743" s="96"/>
      <c r="I1743" s="96"/>
      <c r="J1743" s="96"/>
      <c r="K1743" s="96"/>
      <c r="L1743" s="98"/>
      <c r="M1743" s="131"/>
      <c r="N1743" s="131"/>
      <c r="O1743" s="97"/>
      <c r="P1743" s="96"/>
    </row>
    <row r="1744" spans="4:16" x14ac:dyDescent="0.45">
      <c r="D1744" s="96"/>
      <c r="E1744" s="96"/>
      <c r="F1744" s="96"/>
      <c r="G1744" s="97"/>
      <c r="H1744" s="96"/>
      <c r="I1744" s="96"/>
      <c r="J1744" s="96"/>
      <c r="K1744" s="96"/>
      <c r="L1744" s="98"/>
      <c r="M1744" s="131"/>
      <c r="N1744" s="131"/>
      <c r="O1744" s="97"/>
      <c r="P1744" s="96"/>
    </row>
    <row r="1745" spans="4:16" x14ac:dyDescent="0.45">
      <c r="D1745" s="96"/>
      <c r="E1745" s="96"/>
      <c r="F1745" s="96"/>
      <c r="G1745" s="97"/>
      <c r="H1745" s="96"/>
      <c r="I1745" s="96"/>
      <c r="J1745" s="96"/>
      <c r="K1745" s="96"/>
      <c r="L1745" s="98"/>
      <c r="M1745" s="131"/>
      <c r="N1745" s="131"/>
      <c r="O1745" s="97"/>
      <c r="P1745" s="96"/>
    </row>
    <row r="1746" spans="4:16" x14ac:dyDescent="0.45">
      <c r="D1746" s="96"/>
      <c r="E1746" s="96"/>
      <c r="F1746" s="96"/>
      <c r="G1746" s="97"/>
      <c r="H1746" s="96"/>
      <c r="I1746" s="96"/>
      <c r="J1746" s="96"/>
      <c r="K1746" s="96"/>
      <c r="L1746" s="98"/>
      <c r="M1746" s="131"/>
      <c r="N1746" s="131"/>
      <c r="O1746" s="97"/>
      <c r="P1746" s="96"/>
    </row>
    <row r="1747" spans="4:16" x14ac:dyDescent="0.45">
      <c r="D1747" s="96"/>
      <c r="E1747" s="96"/>
      <c r="F1747" s="96"/>
      <c r="G1747" s="97"/>
      <c r="H1747" s="96"/>
      <c r="I1747" s="96"/>
      <c r="J1747" s="96"/>
      <c r="K1747" s="96"/>
      <c r="L1747" s="98"/>
      <c r="M1747" s="131"/>
      <c r="N1747" s="131"/>
      <c r="O1747" s="97"/>
      <c r="P1747" s="96"/>
    </row>
    <row r="1748" spans="4:16" x14ac:dyDescent="0.45">
      <c r="D1748" s="96"/>
      <c r="E1748" s="96"/>
      <c r="F1748" s="96"/>
      <c r="G1748" s="97"/>
      <c r="H1748" s="96"/>
      <c r="I1748" s="96"/>
      <c r="J1748" s="96"/>
      <c r="K1748" s="96"/>
      <c r="L1748" s="98"/>
      <c r="M1748" s="131"/>
      <c r="N1748" s="131"/>
      <c r="O1748" s="97"/>
      <c r="P1748" s="96"/>
    </row>
    <row r="1749" spans="4:16" x14ac:dyDescent="0.45">
      <c r="D1749" s="96"/>
      <c r="E1749" s="96"/>
      <c r="F1749" s="96"/>
      <c r="G1749" s="97"/>
      <c r="H1749" s="96"/>
      <c r="I1749" s="96"/>
      <c r="J1749" s="96"/>
      <c r="K1749" s="96"/>
      <c r="L1749" s="98"/>
      <c r="M1749" s="131"/>
      <c r="N1749" s="131"/>
      <c r="O1749" s="97"/>
      <c r="P1749" s="96"/>
    </row>
    <row r="1750" spans="4:16" x14ac:dyDescent="0.45">
      <c r="D1750" s="96"/>
      <c r="E1750" s="96"/>
      <c r="F1750" s="96"/>
      <c r="G1750" s="97"/>
      <c r="H1750" s="96"/>
      <c r="I1750" s="96"/>
      <c r="J1750" s="96"/>
      <c r="K1750" s="96"/>
      <c r="L1750" s="98"/>
      <c r="M1750" s="131"/>
      <c r="N1750" s="131"/>
      <c r="O1750" s="97"/>
      <c r="P1750" s="96"/>
    </row>
    <row r="1751" spans="4:16" x14ac:dyDescent="0.45">
      <c r="D1751" s="96"/>
      <c r="E1751" s="96"/>
      <c r="F1751" s="96"/>
      <c r="G1751" s="97"/>
      <c r="H1751" s="96"/>
      <c r="I1751" s="96"/>
      <c r="J1751" s="96"/>
      <c r="K1751" s="96"/>
      <c r="L1751" s="98"/>
      <c r="M1751" s="131"/>
      <c r="N1751" s="131"/>
      <c r="O1751" s="97"/>
      <c r="P1751" s="96"/>
    </row>
    <row r="1752" spans="4:16" x14ac:dyDescent="0.45">
      <c r="D1752" s="96"/>
      <c r="E1752" s="96"/>
      <c r="F1752" s="96"/>
      <c r="G1752" s="97"/>
      <c r="H1752" s="96"/>
      <c r="I1752" s="96"/>
      <c r="J1752" s="96"/>
      <c r="K1752" s="96"/>
      <c r="L1752" s="98"/>
      <c r="M1752" s="131"/>
      <c r="N1752" s="131"/>
      <c r="O1752" s="97"/>
      <c r="P1752" s="96"/>
    </row>
    <row r="1753" spans="4:16" x14ac:dyDescent="0.45">
      <c r="D1753" s="96"/>
      <c r="E1753" s="96"/>
      <c r="F1753" s="96"/>
      <c r="G1753" s="97"/>
      <c r="H1753" s="96"/>
      <c r="I1753" s="96"/>
      <c r="J1753" s="96"/>
      <c r="K1753" s="96"/>
      <c r="L1753" s="98"/>
      <c r="M1753" s="131"/>
      <c r="N1753" s="131"/>
      <c r="O1753" s="97"/>
      <c r="P1753" s="96"/>
    </row>
    <row r="1754" spans="4:16" x14ac:dyDescent="0.45">
      <c r="D1754" s="96"/>
      <c r="E1754" s="96"/>
      <c r="F1754" s="96"/>
      <c r="G1754" s="97"/>
      <c r="H1754" s="96"/>
      <c r="I1754" s="96"/>
      <c r="J1754" s="96"/>
      <c r="K1754" s="96"/>
      <c r="L1754" s="98"/>
      <c r="M1754" s="131"/>
      <c r="N1754" s="131"/>
      <c r="O1754" s="97"/>
      <c r="P1754" s="96"/>
    </row>
    <row r="1755" spans="4:16" x14ac:dyDescent="0.45">
      <c r="D1755" s="96"/>
      <c r="E1755" s="96"/>
      <c r="F1755" s="96"/>
      <c r="G1755" s="97"/>
      <c r="H1755" s="96"/>
      <c r="I1755" s="96"/>
      <c r="J1755" s="96"/>
      <c r="K1755" s="96"/>
      <c r="L1755" s="98"/>
      <c r="M1755" s="131"/>
      <c r="N1755" s="131"/>
      <c r="O1755" s="97"/>
      <c r="P1755" s="96"/>
    </row>
    <row r="1756" spans="4:16" x14ac:dyDescent="0.45">
      <c r="D1756" s="96"/>
      <c r="E1756" s="96"/>
      <c r="F1756" s="96"/>
      <c r="G1756" s="97"/>
      <c r="H1756" s="96"/>
      <c r="I1756" s="96"/>
      <c r="J1756" s="96"/>
      <c r="K1756" s="96"/>
      <c r="L1756" s="98"/>
      <c r="M1756" s="131"/>
      <c r="N1756" s="131"/>
      <c r="O1756" s="97"/>
      <c r="P1756" s="96"/>
    </row>
    <row r="1757" spans="4:16" x14ac:dyDescent="0.45">
      <c r="D1757" s="96"/>
      <c r="E1757" s="96"/>
      <c r="F1757" s="96"/>
      <c r="G1757" s="97"/>
      <c r="H1757" s="96"/>
      <c r="I1757" s="96"/>
      <c r="J1757" s="96"/>
      <c r="K1757" s="96"/>
      <c r="L1757" s="98"/>
      <c r="M1757" s="131"/>
      <c r="N1757" s="131"/>
      <c r="O1757" s="97"/>
      <c r="P1757" s="96"/>
    </row>
    <row r="1758" spans="4:16" x14ac:dyDescent="0.45">
      <c r="D1758" s="96"/>
      <c r="E1758" s="96"/>
      <c r="F1758" s="96"/>
      <c r="G1758" s="97"/>
      <c r="H1758" s="96"/>
      <c r="I1758" s="96"/>
      <c r="J1758" s="96"/>
      <c r="K1758" s="96"/>
      <c r="L1758" s="98"/>
      <c r="M1758" s="131"/>
      <c r="N1758" s="131"/>
      <c r="O1758" s="97"/>
      <c r="P1758" s="96"/>
    </row>
    <row r="1759" spans="4:16" x14ac:dyDescent="0.45">
      <c r="D1759" s="96"/>
      <c r="E1759" s="96"/>
      <c r="F1759" s="96"/>
      <c r="G1759" s="97"/>
      <c r="H1759" s="96"/>
      <c r="I1759" s="96"/>
      <c r="J1759" s="96"/>
      <c r="K1759" s="96"/>
      <c r="L1759" s="98"/>
      <c r="M1759" s="131"/>
      <c r="N1759" s="131"/>
      <c r="O1759" s="97"/>
      <c r="P1759" s="96"/>
    </row>
    <row r="1760" spans="4:16" x14ac:dyDescent="0.45">
      <c r="D1760" s="96"/>
      <c r="E1760" s="96"/>
      <c r="F1760" s="96"/>
      <c r="G1760" s="97"/>
      <c r="H1760" s="96"/>
      <c r="I1760" s="96"/>
      <c r="J1760" s="96"/>
      <c r="K1760" s="96"/>
      <c r="L1760" s="98"/>
      <c r="M1760" s="131"/>
      <c r="N1760" s="131"/>
      <c r="O1760" s="97"/>
      <c r="P1760" s="96"/>
    </row>
    <row r="1761" spans="4:16" x14ac:dyDescent="0.45">
      <c r="D1761" s="96"/>
      <c r="E1761" s="96"/>
      <c r="F1761" s="96"/>
      <c r="G1761" s="97"/>
      <c r="H1761" s="96"/>
      <c r="I1761" s="96"/>
      <c r="J1761" s="96"/>
      <c r="K1761" s="96"/>
      <c r="L1761" s="98"/>
      <c r="M1761" s="131"/>
      <c r="N1761" s="131"/>
      <c r="O1761" s="97"/>
      <c r="P1761" s="96"/>
    </row>
    <row r="1762" spans="4:16" x14ac:dyDescent="0.45">
      <c r="D1762" s="96"/>
      <c r="E1762" s="96"/>
      <c r="F1762" s="96"/>
      <c r="G1762" s="97"/>
      <c r="H1762" s="96"/>
      <c r="I1762" s="96"/>
      <c r="J1762" s="96"/>
      <c r="K1762" s="96"/>
      <c r="L1762" s="98"/>
      <c r="M1762" s="131"/>
      <c r="N1762" s="131"/>
      <c r="O1762" s="97"/>
      <c r="P1762" s="96"/>
    </row>
    <row r="1763" spans="4:16" x14ac:dyDescent="0.45">
      <c r="D1763" s="96"/>
      <c r="E1763" s="96"/>
      <c r="F1763" s="96"/>
      <c r="G1763" s="97"/>
      <c r="H1763" s="96"/>
      <c r="I1763" s="96"/>
      <c r="J1763" s="96"/>
      <c r="K1763" s="96"/>
      <c r="L1763" s="98"/>
      <c r="M1763" s="131"/>
      <c r="N1763" s="131"/>
      <c r="O1763" s="97"/>
      <c r="P1763" s="96"/>
    </row>
    <row r="1764" spans="4:16" x14ac:dyDescent="0.45">
      <c r="D1764" s="96"/>
      <c r="E1764" s="96"/>
      <c r="F1764" s="96"/>
      <c r="G1764" s="97"/>
      <c r="H1764" s="96"/>
      <c r="I1764" s="96"/>
      <c r="J1764" s="96"/>
      <c r="K1764" s="96"/>
      <c r="L1764" s="98"/>
      <c r="M1764" s="131"/>
      <c r="N1764" s="131"/>
      <c r="O1764" s="97"/>
      <c r="P1764" s="96"/>
    </row>
    <row r="1765" spans="4:16" x14ac:dyDescent="0.45">
      <c r="D1765" s="96"/>
      <c r="E1765" s="96"/>
      <c r="F1765" s="96"/>
      <c r="G1765" s="97"/>
      <c r="H1765" s="96"/>
      <c r="I1765" s="96"/>
      <c r="J1765" s="96"/>
      <c r="K1765" s="96"/>
      <c r="L1765" s="98"/>
      <c r="M1765" s="131"/>
      <c r="N1765" s="131"/>
      <c r="O1765" s="97"/>
      <c r="P1765" s="96"/>
    </row>
    <row r="1766" spans="4:16" x14ac:dyDescent="0.45">
      <c r="D1766" s="96"/>
      <c r="E1766" s="96"/>
      <c r="F1766" s="96"/>
      <c r="G1766" s="97"/>
      <c r="H1766" s="96"/>
      <c r="I1766" s="96"/>
      <c r="J1766" s="96"/>
      <c r="K1766" s="96"/>
      <c r="L1766" s="98"/>
      <c r="M1766" s="131"/>
      <c r="N1766" s="131"/>
      <c r="O1766" s="97"/>
      <c r="P1766" s="96"/>
    </row>
    <row r="1767" spans="4:16" x14ac:dyDescent="0.45">
      <c r="D1767" s="96"/>
      <c r="E1767" s="96"/>
      <c r="F1767" s="96"/>
      <c r="G1767" s="97"/>
      <c r="H1767" s="96"/>
      <c r="I1767" s="96"/>
      <c r="J1767" s="96"/>
      <c r="K1767" s="96"/>
      <c r="L1767" s="98"/>
      <c r="M1767" s="131"/>
      <c r="N1767" s="131"/>
      <c r="O1767" s="97"/>
      <c r="P1767" s="96"/>
    </row>
    <row r="1768" spans="4:16" x14ac:dyDescent="0.45">
      <c r="D1768" s="96"/>
      <c r="E1768" s="96"/>
      <c r="F1768" s="96"/>
      <c r="G1768" s="97"/>
      <c r="H1768" s="96"/>
      <c r="I1768" s="96"/>
      <c r="J1768" s="96"/>
      <c r="K1768" s="96"/>
      <c r="L1768" s="98"/>
      <c r="M1768" s="131"/>
      <c r="N1768" s="131"/>
      <c r="O1768" s="97"/>
      <c r="P1768" s="96"/>
    </row>
    <row r="1769" spans="4:16" x14ac:dyDescent="0.45">
      <c r="D1769" s="96"/>
      <c r="E1769" s="96"/>
      <c r="F1769" s="96"/>
      <c r="G1769" s="97"/>
      <c r="H1769" s="96"/>
      <c r="I1769" s="96"/>
      <c r="J1769" s="96"/>
      <c r="K1769" s="96"/>
      <c r="L1769" s="98"/>
      <c r="M1769" s="131"/>
      <c r="N1769" s="131"/>
      <c r="O1769" s="97"/>
      <c r="P1769" s="96"/>
    </row>
    <row r="1770" spans="4:16" x14ac:dyDescent="0.45">
      <c r="D1770" s="96"/>
      <c r="E1770" s="96"/>
      <c r="F1770" s="96"/>
      <c r="G1770" s="97"/>
      <c r="H1770" s="96"/>
      <c r="I1770" s="96"/>
      <c r="J1770" s="96"/>
      <c r="K1770" s="96"/>
      <c r="L1770" s="98"/>
      <c r="M1770" s="131"/>
      <c r="N1770" s="131"/>
      <c r="O1770" s="97"/>
      <c r="P1770" s="96"/>
    </row>
    <row r="1771" spans="4:16" x14ac:dyDescent="0.45">
      <c r="D1771" s="96"/>
      <c r="E1771" s="96"/>
      <c r="F1771" s="96"/>
      <c r="G1771" s="97"/>
      <c r="H1771" s="96"/>
      <c r="I1771" s="96"/>
      <c r="J1771" s="96"/>
      <c r="K1771" s="96"/>
      <c r="L1771" s="98"/>
      <c r="M1771" s="131"/>
      <c r="N1771" s="131"/>
      <c r="O1771" s="97"/>
      <c r="P1771" s="96"/>
    </row>
    <row r="1772" spans="4:16" x14ac:dyDescent="0.45">
      <c r="D1772" s="96"/>
      <c r="E1772" s="96"/>
      <c r="F1772" s="96"/>
      <c r="G1772" s="97"/>
      <c r="H1772" s="96"/>
      <c r="I1772" s="96"/>
      <c r="J1772" s="96"/>
      <c r="K1772" s="96"/>
      <c r="L1772" s="98"/>
      <c r="M1772" s="131"/>
      <c r="N1772" s="131"/>
      <c r="O1772" s="97"/>
      <c r="P1772" s="96"/>
    </row>
    <row r="1773" spans="4:16" x14ac:dyDescent="0.45">
      <c r="D1773" s="96"/>
      <c r="E1773" s="96"/>
      <c r="F1773" s="96"/>
      <c r="G1773" s="97"/>
      <c r="H1773" s="96"/>
      <c r="I1773" s="96"/>
      <c r="J1773" s="96"/>
      <c r="K1773" s="96"/>
      <c r="L1773" s="98"/>
      <c r="M1773" s="131"/>
      <c r="N1773" s="131"/>
      <c r="O1773" s="97"/>
      <c r="P1773" s="96"/>
    </row>
    <row r="1774" spans="4:16" x14ac:dyDescent="0.45">
      <c r="D1774" s="96"/>
      <c r="E1774" s="96"/>
      <c r="F1774" s="96"/>
      <c r="G1774" s="97"/>
      <c r="H1774" s="96"/>
      <c r="I1774" s="96"/>
      <c r="J1774" s="96"/>
      <c r="K1774" s="96"/>
      <c r="L1774" s="98"/>
      <c r="M1774" s="131"/>
      <c r="N1774" s="131"/>
      <c r="O1774" s="97"/>
      <c r="P1774" s="96"/>
    </row>
    <row r="1775" spans="4:16" x14ac:dyDescent="0.45">
      <c r="D1775" s="96"/>
      <c r="E1775" s="96"/>
      <c r="F1775" s="96"/>
      <c r="G1775" s="97"/>
      <c r="H1775" s="96"/>
      <c r="I1775" s="96"/>
      <c r="J1775" s="96"/>
      <c r="K1775" s="96"/>
      <c r="L1775" s="98"/>
      <c r="M1775" s="131"/>
      <c r="N1775" s="131"/>
      <c r="O1775" s="97"/>
      <c r="P1775" s="96"/>
    </row>
    <row r="1776" spans="4:16" x14ac:dyDescent="0.45">
      <c r="D1776" s="96"/>
      <c r="E1776" s="96"/>
      <c r="F1776" s="96"/>
      <c r="G1776" s="97"/>
      <c r="H1776" s="96"/>
      <c r="I1776" s="96"/>
      <c r="J1776" s="96"/>
      <c r="K1776" s="96"/>
      <c r="L1776" s="98"/>
      <c r="M1776" s="131"/>
      <c r="N1776" s="131"/>
      <c r="O1776" s="97"/>
      <c r="P1776" s="96"/>
    </row>
    <row r="1777" spans="4:16" x14ac:dyDescent="0.45">
      <c r="D1777" s="96"/>
      <c r="E1777" s="96"/>
      <c r="F1777" s="96"/>
      <c r="G1777" s="97"/>
      <c r="H1777" s="96"/>
      <c r="I1777" s="96"/>
      <c r="J1777" s="96"/>
      <c r="K1777" s="96"/>
      <c r="L1777" s="98"/>
      <c r="M1777" s="131"/>
      <c r="N1777" s="131"/>
      <c r="O1777" s="97"/>
      <c r="P1777" s="96"/>
    </row>
    <row r="1778" spans="4:16" x14ac:dyDescent="0.45">
      <c r="D1778" s="96"/>
      <c r="E1778" s="96"/>
      <c r="F1778" s="96"/>
      <c r="G1778" s="97"/>
      <c r="H1778" s="96"/>
      <c r="I1778" s="96"/>
      <c r="J1778" s="96"/>
      <c r="K1778" s="96"/>
      <c r="L1778" s="98"/>
      <c r="M1778" s="131"/>
      <c r="N1778" s="131"/>
      <c r="O1778" s="97"/>
      <c r="P1778" s="96"/>
    </row>
    <row r="1779" spans="4:16" x14ac:dyDescent="0.45">
      <c r="D1779" s="96"/>
      <c r="E1779" s="96"/>
      <c r="F1779" s="96"/>
      <c r="G1779" s="97"/>
      <c r="H1779" s="96"/>
      <c r="I1779" s="96"/>
      <c r="J1779" s="96"/>
      <c r="K1779" s="96"/>
      <c r="L1779" s="98"/>
      <c r="M1779" s="131"/>
      <c r="N1779" s="131"/>
      <c r="O1779" s="97"/>
      <c r="P1779" s="96"/>
    </row>
    <row r="1780" spans="4:16" x14ac:dyDescent="0.45">
      <c r="D1780" s="96"/>
      <c r="E1780" s="96"/>
      <c r="F1780" s="96"/>
      <c r="G1780" s="97"/>
      <c r="H1780" s="96"/>
      <c r="I1780" s="96"/>
      <c r="J1780" s="96"/>
      <c r="K1780" s="96"/>
      <c r="L1780" s="98"/>
      <c r="M1780" s="131"/>
      <c r="N1780" s="131"/>
      <c r="O1780" s="97"/>
      <c r="P1780" s="96"/>
    </row>
    <row r="1781" spans="4:16" x14ac:dyDescent="0.45">
      <c r="D1781" s="96"/>
      <c r="E1781" s="96"/>
      <c r="F1781" s="96"/>
      <c r="G1781" s="97"/>
      <c r="H1781" s="96"/>
      <c r="I1781" s="96"/>
      <c r="J1781" s="96"/>
      <c r="K1781" s="96"/>
      <c r="L1781" s="98"/>
      <c r="M1781" s="131"/>
      <c r="N1781" s="131"/>
      <c r="O1781" s="97"/>
      <c r="P1781" s="96"/>
    </row>
    <row r="1782" spans="4:16" x14ac:dyDescent="0.45">
      <c r="D1782" s="96"/>
      <c r="E1782" s="96"/>
      <c r="F1782" s="96"/>
      <c r="G1782" s="97"/>
      <c r="H1782" s="96"/>
      <c r="I1782" s="96"/>
      <c r="J1782" s="96"/>
      <c r="K1782" s="96"/>
      <c r="L1782" s="98"/>
      <c r="M1782" s="131"/>
      <c r="N1782" s="131"/>
      <c r="O1782" s="97"/>
      <c r="P1782" s="96"/>
    </row>
    <row r="1783" spans="4:16" x14ac:dyDescent="0.45">
      <c r="D1783" s="96"/>
      <c r="E1783" s="96"/>
      <c r="F1783" s="96"/>
      <c r="G1783" s="97"/>
      <c r="H1783" s="96"/>
      <c r="I1783" s="96"/>
      <c r="J1783" s="96"/>
      <c r="K1783" s="96"/>
      <c r="L1783" s="98"/>
      <c r="M1783" s="131"/>
      <c r="N1783" s="131"/>
      <c r="O1783" s="97"/>
      <c r="P1783" s="96"/>
    </row>
    <row r="1784" spans="4:16" x14ac:dyDescent="0.45">
      <c r="D1784" s="96"/>
      <c r="E1784" s="96"/>
      <c r="F1784" s="96"/>
      <c r="G1784" s="97"/>
      <c r="H1784" s="96"/>
      <c r="I1784" s="96"/>
      <c r="J1784" s="96"/>
      <c r="K1784" s="96"/>
      <c r="L1784" s="98"/>
      <c r="M1784" s="131"/>
      <c r="N1784" s="131"/>
      <c r="O1784" s="97"/>
      <c r="P1784" s="96"/>
    </row>
    <row r="1785" spans="4:16" x14ac:dyDescent="0.45">
      <c r="D1785" s="96"/>
      <c r="E1785" s="96"/>
      <c r="F1785" s="96"/>
      <c r="G1785" s="97"/>
      <c r="H1785" s="96"/>
      <c r="I1785" s="96"/>
      <c r="J1785" s="96"/>
      <c r="K1785" s="96"/>
      <c r="L1785" s="98"/>
      <c r="M1785" s="131"/>
      <c r="N1785" s="131"/>
      <c r="O1785" s="97"/>
      <c r="P1785" s="96"/>
    </row>
    <row r="1786" spans="4:16" x14ac:dyDescent="0.45">
      <c r="D1786" s="96"/>
      <c r="E1786" s="96"/>
      <c r="F1786" s="96"/>
      <c r="G1786" s="97"/>
      <c r="H1786" s="96"/>
      <c r="I1786" s="96"/>
      <c r="J1786" s="96"/>
      <c r="K1786" s="96"/>
      <c r="L1786" s="98"/>
      <c r="M1786" s="131"/>
      <c r="N1786" s="131"/>
      <c r="O1786" s="97"/>
      <c r="P1786" s="96"/>
    </row>
    <row r="1787" spans="4:16" x14ac:dyDescent="0.45">
      <c r="D1787" s="96"/>
      <c r="E1787" s="96"/>
      <c r="F1787" s="96"/>
      <c r="G1787" s="97"/>
      <c r="H1787" s="96"/>
      <c r="I1787" s="96"/>
      <c r="J1787" s="96"/>
      <c r="K1787" s="96"/>
      <c r="L1787" s="98"/>
      <c r="M1787" s="131"/>
      <c r="N1787" s="131"/>
      <c r="O1787" s="97"/>
      <c r="P1787" s="96"/>
    </row>
    <row r="1788" spans="4:16" x14ac:dyDescent="0.45">
      <c r="D1788" s="96"/>
      <c r="E1788" s="96"/>
      <c r="F1788" s="96"/>
      <c r="G1788" s="97"/>
      <c r="H1788" s="96"/>
      <c r="I1788" s="96"/>
      <c r="J1788" s="96"/>
      <c r="K1788" s="96"/>
      <c r="L1788" s="98"/>
      <c r="M1788" s="131"/>
      <c r="N1788" s="131"/>
      <c r="O1788" s="97"/>
      <c r="P1788" s="96"/>
    </row>
    <row r="1789" spans="4:16" x14ac:dyDescent="0.45">
      <c r="D1789" s="96"/>
      <c r="E1789" s="96"/>
      <c r="F1789" s="96"/>
      <c r="G1789" s="97"/>
      <c r="H1789" s="96"/>
      <c r="I1789" s="96"/>
      <c r="J1789" s="96"/>
      <c r="K1789" s="96"/>
      <c r="L1789" s="98"/>
      <c r="M1789" s="131"/>
      <c r="N1789" s="131"/>
      <c r="O1789" s="97"/>
      <c r="P1789" s="96"/>
    </row>
    <row r="1790" spans="4:16" x14ac:dyDescent="0.45">
      <c r="D1790" s="96"/>
      <c r="E1790" s="96"/>
      <c r="F1790" s="96"/>
      <c r="G1790" s="97"/>
      <c r="H1790" s="96"/>
      <c r="I1790" s="96"/>
      <c r="J1790" s="96"/>
      <c r="K1790" s="96"/>
      <c r="L1790" s="98"/>
      <c r="M1790" s="131"/>
      <c r="N1790" s="131"/>
      <c r="O1790" s="97"/>
      <c r="P1790" s="96"/>
    </row>
    <row r="1791" spans="4:16" x14ac:dyDescent="0.45">
      <c r="D1791" s="96"/>
      <c r="E1791" s="96"/>
      <c r="F1791" s="96"/>
      <c r="G1791" s="97"/>
      <c r="H1791" s="96"/>
      <c r="I1791" s="96"/>
      <c r="J1791" s="96"/>
      <c r="K1791" s="96"/>
      <c r="L1791" s="98"/>
      <c r="M1791" s="131"/>
      <c r="N1791" s="131"/>
      <c r="O1791" s="97"/>
      <c r="P1791" s="96"/>
    </row>
    <row r="1792" spans="4:16" x14ac:dyDescent="0.45">
      <c r="D1792" s="96"/>
      <c r="E1792" s="96"/>
      <c r="F1792" s="96"/>
      <c r="G1792" s="97"/>
      <c r="H1792" s="96"/>
      <c r="I1792" s="96"/>
      <c r="J1792" s="96"/>
      <c r="K1792" s="96"/>
      <c r="L1792" s="98"/>
      <c r="M1792" s="131"/>
      <c r="N1792" s="131"/>
      <c r="O1792" s="97"/>
      <c r="P1792" s="96"/>
    </row>
    <row r="1793" spans="4:16" x14ac:dyDescent="0.45">
      <c r="D1793" s="96"/>
      <c r="E1793" s="96"/>
      <c r="F1793" s="96"/>
      <c r="G1793" s="97"/>
      <c r="H1793" s="96"/>
      <c r="I1793" s="96"/>
      <c r="J1793" s="96"/>
      <c r="K1793" s="96"/>
      <c r="L1793" s="98"/>
      <c r="M1793" s="131"/>
      <c r="N1793" s="131"/>
      <c r="O1793" s="97"/>
      <c r="P1793" s="96"/>
    </row>
    <row r="1794" spans="4:16" x14ac:dyDescent="0.45">
      <c r="D1794" s="96"/>
      <c r="E1794" s="96"/>
      <c r="F1794" s="96"/>
      <c r="G1794" s="97"/>
      <c r="H1794" s="96"/>
      <c r="I1794" s="96"/>
      <c r="J1794" s="96"/>
      <c r="K1794" s="96"/>
      <c r="L1794" s="98"/>
      <c r="M1794" s="131"/>
      <c r="N1794" s="131"/>
      <c r="O1794" s="97"/>
      <c r="P1794" s="96"/>
    </row>
    <row r="1795" spans="4:16" x14ac:dyDescent="0.45">
      <c r="D1795" s="96"/>
      <c r="E1795" s="96"/>
      <c r="F1795" s="96"/>
      <c r="G1795" s="97"/>
      <c r="H1795" s="96"/>
      <c r="I1795" s="96"/>
      <c r="J1795" s="96"/>
      <c r="K1795" s="96"/>
      <c r="L1795" s="98"/>
      <c r="M1795" s="131"/>
      <c r="N1795" s="131"/>
      <c r="O1795" s="97"/>
      <c r="P1795" s="96"/>
    </row>
    <row r="1796" spans="4:16" x14ac:dyDescent="0.45">
      <c r="D1796" s="96"/>
      <c r="E1796" s="96"/>
      <c r="F1796" s="96"/>
      <c r="G1796" s="97"/>
      <c r="H1796" s="96"/>
      <c r="I1796" s="96"/>
      <c r="J1796" s="96"/>
      <c r="K1796" s="96"/>
      <c r="L1796" s="98"/>
      <c r="M1796" s="131"/>
      <c r="N1796" s="131"/>
      <c r="O1796" s="97"/>
      <c r="P1796" s="96"/>
    </row>
    <row r="1797" spans="4:16" x14ac:dyDescent="0.45">
      <c r="D1797" s="96"/>
      <c r="E1797" s="96"/>
      <c r="F1797" s="96"/>
      <c r="G1797" s="97"/>
      <c r="H1797" s="96"/>
      <c r="I1797" s="96"/>
      <c r="J1797" s="96"/>
      <c r="K1797" s="96"/>
      <c r="L1797" s="98"/>
      <c r="M1797" s="131"/>
      <c r="N1797" s="131"/>
      <c r="O1797" s="97"/>
      <c r="P1797" s="96"/>
    </row>
    <row r="1798" spans="4:16" x14ac:dyDescent="0.45">
      <c r="D1798" s="96"/>
      <c r="E1798" s="96"/>
      <c r="F1798" s="96"/>
      <c r="G1798" s="97"/>
      <c r="H1798" s="96"/>
      <c r="I1798" s="96"/>
      <c r="J1798" s="96"/>
      <c r="K1798" s="96"/>
      <c r="L1798" s="98"/>
      <c r="M1798" s="131"/>
      <c r="N1798" s="131"/>
      <c r="O1798" s="97"/>
      <c r="P1798" s="96"/>
    </row>
    <row r="1799" spans="4:16" x14ac:dyDescent="0.45">
      <c r="D1799" s="96"/>
      <c r="E1799" s="96"/>
      <c r="F1799" s="96"/>
      <c r="G1799" s="97"/>
      <c r="H1799" s="96"/>
      <c r="I1799" s="96"/>
      <c r="J1799" s="96"/>
      <c r="K1799" s="96"/>
      <c r="L1799" s="98"/>
      <c r="M1799" s="131"/>
      <c r="N1799" s="131"/>
      <c r="O1799" s="97"/>
      <c r="P1799" s="96"/>
    </row>
    <row r="1800" spans="4:16" x14ac:dyDescent="0.45">
      <c r="D1800" s="96"/>
      <c r="E1800" s="96"/>
      <c r="F1800" s="96"/>
      <c r="G1800" s="97"/>
      <c r="H1800" s="96"/>
      <c r="I1800" s="96"/>
      <c r="J1800" s="96"/>
      <c r="K1800" s="96"/>
      <c r="L1800" s="98"/>
      <c r="M1800" s="131"/>
      <c r="N1800" s="131"/>
      <c r="O1800" s="97"/>
      <c r="P1800" s="96"/>
    </row>
    <row r="1801" spans="4:16" x14ac:dyDescent="0.45">
      <c r="D1801" s="96"/>
      <c r="E1801" s="96"/>
      <c r="F1801" s="96"/>
      <c r="G1801" s="97"/>
      <c r="H1801" s="96"/>
      <c r="I1801" s="96"/>
      <c r="J1801" s="96"/>
      <c r="K1801" s="96"/>
      <c r="L1801" s="98"/>
      <c r="M1801" s="131"/>
      <c r="N1801" s="131"/>
      <c r="O1801" s="97"/>
      <c r="P1801" s="96"/>
    </row>
    <row r="1802" spans="4:16" x14ac:dyDescent="0.45">
      <c r="D1802" s="96"/>
      <c r="E1802" s="96"/>
      <c r="F1802" s="96"/>
      <c r="G1802" s="97"/>
      <c r="H1802" s="96"/>
      <c r="I1802" s="96"/>
      <c r="J1802" s="96"/>
      <c r="K1802" s="96"/>
      <c r="L1802" s="98"/>
      <c r="M1802" s="131"/>
      <c r="N1802" s="131"/>
      <c r="O1802" s="97"/>
      <c r="P1802" s="96"/>
    </row>
    <row r="1803" spans="4:16" x14ac:dyDescent="0.45">
      <c r="D1803" s="96"/>
      <c r="E1803" s="96"/>
      <c r="F1803" s="96"/>
      <c r="G1803" s="97"/>
      <c r="H1803" s="96"/>
      <c r="I1803" s="96"/>
      <c r="J1803" s="96"/>
      <c r="K1803" s="96"/>
      <c r="L1803" s="98"/>
      <c r="M1803" s="131"/>
      <c r="N1803" s="131"/>
      <c r="O1803" s="97"/>
      <c r="P1803" s="96"/>
    </row>
    <row r="1804" spans="4:16" x14ac:dyDescent="0.45">
      <c r="D1804" s="96"/>
      <c r="E1804" s="96"/>
      <c r="F1804" s="96"/>
      <c r="G1804" s="97"/>
      <c r="H1804" s="96"/>
      <c r="I1804" s="96"/>
      <c r="J1804" s="96"/>
      <c r="K1804" s="96"/>
      <c r="L1804" s="98"/>
      <c r="M1804" s="131"/>
      <c r="N1804" s="131"/>
      <c r="O1804" s="97"/>
      <c r="P1804" s="96"/>
    </row>
    <row r="1805" spans="4:16" x14ac:dyDescent="0.45">
      <c r="D1805" s="96"/>
      <c r="E1805" s="96"/>
      <c r="F1805" s="96"/>
      <c r="G1805" s="97"/>
      <c r="H1805" s="96"/>
      <c r="I1805" s="96"/>
      <c r="J1805" s="96"/>
      <c r="K1805" s="96"/>
      <c r="L1805" s="98"/>
      <c r="M1805" s="131"/>
      <c r="N1805" s="131"/>
      <c r="O1805" s="97"/>
      <c r="P1805" s="96"/>
    </row>
    <row r="1806" spans="4:16" x14ac:dyDescent="0.45">
      <c r="D1806" s="96"/>
      <c r="E1806" s="96"/>
      <c r="F1806" s="96"/>
      <c r="G1806" s="97"/>
      <c r="H1806" s="96"/>
      <c r="I1806" s="96"/>
      <c r="J1806" s="96"/>
      <c r="K1806" s="96"/>
      <c r="L1806" s="98"/>
      <c r="M1806" s="131"/>
      <c r="N1806" s="131"/>
      <c r="O1806" s="97"/>
      <c r="P1806" s="96"/>
    </row>
    <row r="1807" spans="4:16" x14ac:dyDescent="0.45">
      <c r="D1807" s="96"/>
      <c r="E1807" s="96"/>
      <c r="F1807" s="96"/>
      <c r="G1807" s="97"/>
      <c r="H1807" s="96"/>
      <c r="I1807" s="96"/>
      <c r="J1807" s="96"/>
      <c r="K1807" s="96"/>
      <c r="L1807" s="98"/>
      <c r="M1807" s="131"/>
      <c r="N1807" s="131"/>
      <c r="O1807" s="97"/>
      <c r="P1807" s="96"/>
    </row>
    <row r="1808" spans="4:16" x14ac:dyDescent="0.45">
      <c r="D1808" s="96"/>
      <c r="E1808" s="96"/>
      <c r="F1808" s="96"/>
      <c r="G1808" s="97"/>
      <c r="H1808" s="96"/>
      <c r="I1808" s="96"/>
      <c r="J1808" s="96"/>
      <c r="K1808" s="96"/>
      <c r="L1808" s="98"/>
      <c r="M1808" s="131"/>
      <c r="N1808" s="131"/>
      <c r="O1808" s="97"/>
      <c r="P1808" s="96"/>
    </row>
    <row r="1809" spans="4:16" x14ac:dyDescent="0.45">
      <c r="D1809" s="96"/>
      <c r="E1809" s="96"/>
      <c r="F1809" s="96"/>
      <c r="G1809" s="97"/>
      <c r="H1809" s="96"/>
      <c r="I1809" s="96"/>
      <c r="J1809" s="96"/>
      <c r="K1809" s="96"/>
      <c r="L1809" s="98"/>
      <c r="M1809" s="131"/>
      <c r="N1809" s="131"/>
      <c r="O1809" s="97"/>
      <c r="P1809" s="96"/>
    </row>
    <row r="1810" spans="4:16" x14ac:dyDescent="0.45">
      <c r="D1810" s="96"/>
      <c r="E1810" s="96"/>
      <c r="F1810" s="96"/>
      <c r="G1810" s="97"/>
      <c r="H1810" s="96"/>
      <c r="I1810" s="96"/>
      <c r="J1810" s="96"/>
      <c r="K1810" s="96"/>
      <c r="L1810" s="98"/>
      <c r="M1810" s="131"/>
      <c r="N1810" s="131"/>
      <c r="O1810" s="97"/>
      <c r="P1810" s="96"/>
    </row>
    <row r="1811" spans="4:16" x14ac:dyDescent="0.45">
      <c r="D1811" s="96"/>
      <c r="E1811" s="96"/>
      <c r="F1811" s="96"/>
      <c r="G1811" s="97"/>
      <c r="H1811" s="96"/>
      <c r="I1811" s="96"/>
      <c r="J1811" s="96"/>
      <c r="K1811" s="96"/>
      <c r="L1811" s="98"/>
      <c r="M1811" s="131"/>
      <c r="N1811" s="131"/>
      <c r="O1811" s="97"/>
      <c r="P1811" s="96"/>
    </row>
    <row r="1812" spans="4:16" x14ac:dyDescent="0.45">
      <c r="D1812" s="96"/>
      <c r="E1812" s="96"/>
      <c r="F1812" s="96"/>
      <c r="G1812" s="97"/>
      <c r="H1812" s="96"/>
      <c r="I1812" s="96"/>
      <c r="J1812" s="96"/>
      <c r="K1812" s="96"/>
      <c r="L1812" s="98"/>
      <c r="M1812" s="131"/>
      <c r="N1812" s="131"/>
      <c r="O1812" s="97"/>
      <c r="P1812" s="96"/>
    </row>
    <row r="1813" spans="4:16" x14ac:dyDescent="0.45">
      <c r="D1813" s="96"/>
      <c r="E1813" s="96"/>
      <c r="F1813" s="96"/>
      <c r="G1813" s="97"/>
      <c r="H1813" s="96"/>
      <c r="I1813" s="96"/>
      <c r="J1813" s="96"/>
      <c r="K1813" s="96"/>
      <c r="L1813" s="98"/>
      <c r="M1813" s="131"/>
      <c r="N1813" s="131"/>
      <c r="O1813" s="97"/>
      <c r="P1813" s="96"/>
    </row>
    <row r="1814" spans="4:16" x14ac:dyDescent="0.45">
      <c r="D1814" s="96"/>
      <c r="E1814" s="96"/>
      <c r="F1814" s="96"/>
      <c r="G1814" s="97"/>
      <c r="H1814" s="96"/>
      <c r="I1814" s="96"/>
      <c r="J1814" s="96"/>
      <c r="K1814" s="96"/>
      <c r="L1814" s="98"/>
      <c r="M1814" s="131"/>
      <c r="N1814" s="131"/>
      <c r="O1814" s="97"/>
      <c r="P1814" s="96"/>
    </row>
    <row r="1815" spans="4:16" x14ac:dyDescent="0.45">
      <c r="D1815" s="96"/>
      <c r="E1815" s="96"/>
      <c r="F1815" s="96"/>
      <c r="G1815" s="97"/>
      <c r="H1815" s="96"/>
      <c r="I1815" s="96"/>
      <c r="J1815" s="96"/>
      <c r="K1815" s="96"/>
      <c r="L1815" s="98"/>
      <c r="M1815" s="131"/>
      <c r="N1815" s="131"/>
      <c r="O1815" s="97"/>
      <c r="P1815" s="96"/>
    </row>
    <row r="1816" spans="4:16" x14ac:dyDescent="0.45">
      <c r="D1816" s="96"/>
      <c r="E1816" s="96"/>
      <c r="F1816" s="96"/>
      <c r="G1816" s="97"/>
      <c r="H1816" s="96"/>
      <c r="I1816" s="96"/>
      <c r="J1816" s="96"/>
      <c r="K1816" s="96"/>
      <c r="L1816" s="98"/>
      <c r="M1816" s="131"/>
      <c r="N1816" s="131"/>
      <c r="O1816" s="97"/>
      <c r="P1816" s="96"/>
    </row>
    <row r="1817" spans="4:16" x14ac:dyDescent="0.45">
      <c r="D1817" s="96"/>
      <c r="E1817" s="96"/>
      <c r="F1817" s="96"/>
      <c r="G1817" s="97"/>
      <c r="H1817" s="96"/>
      <c r="I1817" s="96"/>
      <c r="J1817" s="96"/>
      <c r="K1817" s="96"/>
      <c r="L1817" s="98"/>
      <c r="M1817" s="131"/>
      <c r="N1817" s="131"/>
      <c r="O1817" s="97"/>
      <c r="P1817" s="96"/>
    </row>
    <row r="1818" spans="4:16" x14ac:dyDescent="0.45">
      <c r="D1818" s="96"/>
      <c r="E1818" s="96"/>
      <c r="F1818" s="96"/>
      <c r="G1818" s="97"/>
      <c r="H1818" s="96"/>
      <c r="I1818" s="96"/>
      <c r="J1818" s="96"/>
      <c r="K1818" s="96"/>
      <c r="L1818" s="98"/>
      <c r="M1818" s="131"/>
      <c r="N1818" s="131"/>
      <c r="O1818" s="97"/>
      <c r="P1818" s="96"/>
    </row>
    <row r="1819" spans="4:16" x14ac:dyDescent="0.45">
      <c r="D1819" s="96"/>
      <c r="E1819" s="96"/>
      <c r="F1819" s="96"/>
      <c r="G1819" s="97"/>
      <c r="H1819" s="96"/>
      <c r="I1819" s="96"/>
      <c r="J1819" s="96"/>
      <c r="K1819" s="96"/>
      <c r="L1819" s="98"/>
      <c r="M1819" s="131"/>
      <c r="N1819" s="131"/>
      <c r="O1819" s="97"/>
      <c r="P1819" s="96"/>
    </row>
    <row r="1820" spans="4:16" x14ac:dyDescent="0.45">
      <c r="D1820" s="96"/>
      <c r="E1820" s="96"/>
      <c r="F1820" s="96"/>
      <c r="G1820" s="97"/>
      <c r="H1820" s="96"/>
      <c r="I1820" s="96"/>
      <c r="J1820" s="96"/>
      <c r="K1820" s="96"/>
      <c r="L1820" s="98"/>
      <c r="M1820" s="131"/>
      <c r="N1820" s="131"/>
      <c r="O1820" s="97"/>
      <c r="P1820" s="96"/>
    </row>
    <row r="1821" spans="4:16" x14ac:dyDescent="0.45">
      <c r="D1821" s="96"/>
      <c r="E1821" s="96"/>
      <c r="F1821" s="96"/>
      <c r="G1821" s="97"/>
      <c r="H1821" s="96"/>
      <c r="I1821" s="96"/>
      <c r="J1821" s="96"/>
      <c r="K1821" s="96"/>
      <c r="L1821" s="98"/>
      <c r="M1821" s="131"/>
      <c r="N1821" s="131"/>
      <c r="O1821" s="97"/>
      <c r="P1821" s="96"/>
    </row>
    <row r="1822" spans="4:16" x14ac:dyDescent="0.45">
      <c r="D1822" s="96"/>
      <c r="E1822" s="96"/>
      <c r="F1822" s="96"/>
      <c r="G1822" s="97"/>
      <c r="H1822" s="96"/>
      <c r="I1822" s="96"/>
      <c r="J1822" s="96"/>
      <c r="K1822" s="96"/>
      <c r="L1822" s="98"/>
      <c r="M1822" s="131"/>
      <c r="N1822" s="131"/>
      <c r="O1822" s="97"/>
      <c r="P1822" s="96"/>
    </row>
    <row r="1823" spans="4:16" x14ac:dyDescent="0.45">
      <c r="D1823" s="96"/>
      <c r="E1823" s="96"/>
      <c r="F1823" s="96"/>
      <c r="G1823" s="97"/>
      <c r="H1823" s="96"/>
      <c r="I1823" s="96"/>
      <c r="J1823" s="96"/>
      <c r="K1823" s="96"/>
      <c r="L1823" s="98"/>
      <c r="M1823" s="131"/>
      <c r="N1823" s="131"/>
      <c r="O1823" s="97"/>
      <c r="P1823" s="96"/>
    </row>
    <row r="1824" spans="4:16" x14ac:dyDescent="0.45">
      <c r="D1824" s="96"/>
      <c r="E1824" s="96"/>
      <c r="F1824" s="96"/>
      <c r="G1824" s="97"/>
      <c r="H1824" s="96"/>
      <c r="I1824" s="96"/>
      <c r="J1824" s="96"/>
      <c r="K1824" s="96"/>
      <c r="L1824" s="98"/>
      <c r="M1824" s="131"/>
      <c r="N1824" s="131"/>
      <c r="O1824" s="97"/>
      <c r="P1824" s="96"/>
    </row>
    <row r="1825" spans="4:16" x14ac:dyDescent="0.45">
      <c r="D1825" s="96"/>
      <c r="E1825" s="96"/>
      <c r="F1825" s="96"/>
      <c r="G1825" s="97"/>
      <c r="H1825" s="96"/>
      <c r="I1825" s="96"/>
      <c r="J1825" s="96"/>
      <c r="K1825" s="96"/>
      <c r="L1825" s="98"/>
      <c r="M1825" s="131"/>
      <c r="N1825" s="131"/>
      <c r="O1825" s="97"/>
      <c r="P1825" s="96"/>
    </row>
    <row r="1826" spans="4:16" x14ac:dyDescent="0.45">
      <c r="D1826" s="96"/>
      <c r="E1826" s="96"/>
      <c r="F1826" s="96"/>
      <c r="G1826" s="97"/>
      <c r="H1826" s="96"/>
      <c r="I1826" s="96"/>
      <c r="J1826" s="96"/>
      <c r="K1826" s="96"/>
      <c r="L1826" s="98"/>
      <c r="M1826" s="131"/>
      <c r="N1826" s="131"/>
      <c r="O1826" s="97"/>
      <c r="P1826" s="96"/>
    </row>
    <row r="1827" spans="4:16" x14ac:dyDescent="0.45">
      <c r="D1827" s="96"/>
      <c r="E1827" s="96"/>
      <c r="F1827" s="96"/>
      <c r="G1827" s="97"/>
      <c r="H1827" s="96"/>
      <c r="I1827" s="96"/>
      <c r="J1827" s="96"/>
      <c r="K1827" s="96"/>
      <c r="L1827" s="98"/>
      <c r="M1827" s="131"/>
      <c r="N1827" s="131"/>
      <c r="O1827" s="97"/>
      <c r="P1827" s="96"/>
    </row>
    <row r="1828" spans="4:16" x14ac:dyDescent="0.45">
      <c r="D1828" s="96"/>
      <c r="E1828" s="96"/>
      <c r="F1828" s="96"/>
      <c r="G1828" s="97"/>
      <c r="H1828" s="96"/>
      <c r="I1828" s="96"/>
      <c r="J1828" s="96"/>
      <c r="K1828" s="96"/>
      <c r="L1828" s="98"/>
      <c r="M1828" s="131"/>
      <c r="N1828" s="131"/>
      <c r="O1828" s="97"/>
      <c r="P1828" s="96"/>
    </row>
    <row r="1829" spans="4:16" x14ac:dyDescent="0.45">
      <c r="D1829" s="96"/>
      <c r="E1829" s="96"/>
      <c r="F1829" s="96"/>
      <c r="G1829" s="97"/>
      <c r="H1829" s="96"/>
      <c r="I1829" s="96"/>
      <c r="J1829" s="96"/>
      <c r="K1829" s="96"/>
      <c r="L1829" s="98"/>
      <c r="M1829" s="131"/>
      <c r="N1829" s="131"/>
      <c r="O1829" s="97"/>
      <c r="P1829" s="96"/>
    </row>
    <row r="1830" spans="4:16" x14ac:dyDescent="0.45">
      <c r="D1830" s="96"/>
      <c r="E1830" s="96"/>
      <c r="F1830" s="96"/>
      <c r="G1830" s="97"/>
      <c r="H1830" s="96"/>
      <c r="I1830" s="96"/>
      <c r="J1830" s="96"/>
      <c r="K1830" s="96"/>
      <c r="L1830" s="98"/>
      <c r="M1830" s="131"/>
      <c r="N1830" s="131"/>
      <c r="O1830" s="97"/>
      <c r="P1830" s="96"/>
    </row>
    <row r="1831" spans="4:16" x14ac:dyDescent="0.45">
      <c r="D1831" s="96"/>
      <c r="E1831" s="96"/>
      <c r="F1831" s="96"/>
      <c r="G1831" s="97"/>
      <c r="H1831" s="96"/>
      <c r="I1831" s="96"/>
      <c r="J1831" s="96"/>
      <c r="K1831" s="96"/>
      <c r="L1831" s="98"/>
      <c r="M1831" s="131"/>
      <c r="N1831" s="131"/>
      <c r="O1831" s="97"/>
      <c r="P1831" s="96"/>
    </row>
    <row r="1832" spans="4:16" x14ac:dyDescent="0.45">
      <c r="D1832" s="96"/>
      <c r="E1832" s="96"/>
      <c r="F1832" s="96"/>
      <c r="G1832" s="97"/>
      <c r="H1832" s="96"/>
      <c r="I1832" s="96"/>
      <c r="J1832" s="96"/>
      <c r="K1832" s="96"/>
      <c r="L1832" s="98"/>
      <c r="M1832" s="131"/>
      <c r="N1832" s="131"/>
      <c r="O1832" s="97"/>
      <c r="P1832" s="96"/>
    </row>
    <row r="1833" spans="4:16" x14ac:dyDescent="0.45">
      <c r="D1833" s="96"/>
      <c r="E1833" s="96"/>
      <c r="F1833" s="96"/>
      <c r="G1833" s="97"/>
      <c r="H1833" s="96"/>
      <c r="I1833" s="96"/>
      <c r="J1833" s="96"/>
      <c r="K1833" s="96"/>
      <c r="L1833" s="98"/>
      <c r="M1833" s="131"/>
      <c r="N1833" s="131"/>
      <c r="O1833" s="97"/>
      <c r="P1833" s="96"/>
    </row>
    <row r="1834" spans="4:16" x14ac:dyDescent="0.45">
      <c r="D1834" s="96"/>
      <c r="E1834" s="96"/>
      <c r="F1834" s="96"/>
      <c r="G1834" s="97"/>
      <c r="H1834" s="96"/>
      <c r="I1834" s="96"/>
      <c r="J1834" s="96"/>
      <c r="K1834" s="96"/>
      <c r="L1834" s="98"/>
      <c r="M1834" s="131"/>
      <c r="N1834" s="131"/>
      <c r="O1834" s="97"/>
      <c r="P1834" s="96"/>
    </row>
    <row r="1835" spans="4:16" x14ac:dyDescent="0.45">
      <c r="D1835" s="96"/>
      <c r="E1835" s="96"/>
      <c r="F1835" s="96"/>
      <c r="G1835" s="97"/>
      <c r="H1835" s="96"/>
      <c r="I1835" s="96"/>
      <c r="J1835" s="96"/>
      <c r="K1835" s="96"/>
      <c r="L1835" s="98"/>
      <c r="M1835" s="131"/>
      <c r="N1835" s="131"/>
      <c r="O1835" s="97"/>
      <c r="P1835" s="96"/>
    </row>
    <row r="1836" spans="4:16" x14ac:dyDescent="0.45">
      <c r="D1836" s="96"/>
      <c r="E1836" s="96"/>
      <c r="F1836" s="96"/>
      <c r="G1836" s="97"/>
      <c r="H1836" s="96"/>
      <c r="I1836" s="96"/>
      <c r="J1836" s="96"/>
      <c r="K1836" s="96"/>
      <c r="L1836" s="98"/>
      <c r="M1836" s="131"/>
      <c r="N1836" s="131"/>
      <c r="O1836" s="97"/>
      <c r="P1836" s="96"/>
    </row>
    <row r="1837" spans="4:16" x14ac:dyDescent="0.45">
      <c r="D1837" s="96"/>
      <c r="E1837" s="96"/>
      <c r="F1837" s="96"/>
      <c r="G1837" s="97"/>
      <c r="H1837" s="96"/>
      <c r="I1837" s="96"/>
      <c r="J1837" s="96"/>
      <c r="K1837" s="96"/>
      <c r="L1837" s="98"/>
      <c r="M1837" s="131"/>
      <c r="N1837" s="131"/>
      <c r="O1837" s="97"/>
      <c r="P1837" s="96"/>
    </row>
    <row r="1838" spans="4:16" x14ac:dyDescent="0.45">
      <c r="D1838" s="96"/>
      <c r="E1838" s="96"/>
      <c r="F1838" s="96"/>
      <c r="G1838" s="97"/>
      <c r="H1838" s="96"/>
      <c r="I1838" s="96"/>
      <c r="J1838" s="96"/>
      <c r="K1838" s="96"/>
      <c r="L1838" s="98"/>
      <c r="M1838" s="131"/>
      <c r="N1838" s="131"/>
      <c r="O1838" s="97"/>
      <c r="P1838" s="96"/>
    </row>
    <row r="1839" spans="4:16" x14ac:dyDescent="0.45">
      <c r="D1839" s="96"/>
      <c r="E1839" s="96"/>
      <c r="F1839" s="96"/>
      <c r="G1839" s="97"/>
      <c r="H1839" s="96"/>
      <c r="I1839" s="96"/>
      <c r="J1839" s="96"/>
      <c r="K1839" s="96"/>
      <c r="L1839" s="98"/>
      <c r="M1839" s="131"/>
      <c r="N1839" s="131"/>
      <c r="O1839" s="97"/>
      <c r="P1839" s="96"/>
    </row>
    <row r="1840" spans="4:16" x14ac:dyDescent="0.45">
      <c r="D1840" s="96"/>
      <c r="E1840" s="96"/>
      <c r="F1840" s="96"/>
      <c r="G1840" s="97"/>
      <c r="H1840" s="96"/>
      <c r="I1840" s="96"/>
      <c r="J1840" s="96"/>
      <c r="K1840" s="96"/>
      <c r="L1840" s="98"/>
      <c r="M1840" s="131"/>
      <c r="N1840" s="131"/>
      <c r="O1840" s="97"/>
      <c r="P1840" s="96"/>
    </row>
    <row r="1841" spans="4:16" x14ac:dyDescent="0.45">
      <c r="D1841" s="96"/>
      <c r="E1841" s="96"/>
      <c r="F1841" s="96"/>
      <c r="G1841" s="97"/>
      <c r="H1841" s="96"/>
      <c r="I1841" s="96"/>
      <c r="J1841" s="96"/>
      <c r="K1841" s="96"/>
      <c r="L1841" s="98"/>
      <c r="M1841" s="131"/>
      <c r="N1841" s="131"/>
      <c r="O1841" s="97"/>
      <c r="P1841" s="96"/>
    </row>
    <row r="1842" spans="4:16" x14ac:dyDescent="0.45">
      <c r="D1842" s="96"/>
      <c r="E1842" s="96"/>
      <c r="F1842" s="96"/>
      <c r="G1842" s="97"/>
      <c r="H1842" s="96"/>
      <c r="I1842" s="96"/>
      <c r="J1842" s="96"/>
      <c r="K1842" s="96"/>
      <c r="L1842" s="98"/>
      <c r="M1842" s="131"/>
      <c r="N1842" s="131"/>
      <c r="O1842" s="97"/>
      <c r="P1842" s="96"/>
    </row>
    <row r="1843" spans="4:16" x14ac:dyDescent="0.45">
      <c r="D1843" s="96"/>
      <c r="E1843" s="96"/>
      <c r="F1843" s="96"/>
      <c r="G1843" s="97"/>
      <c r="H1843" s="96"/>
      <c r="I1843" s="96"/>
      <c r="J1843" s="96"/>
      <c r="K1843" s="96"/>
      <c r="L1843" s="98"/>
      <c r="M1843" s="131"/>
      <c r="N1843" s="131"/>
      <c r="O1843" s="97"/>
      <c r="P1843" s="96"/>
    </row>
    <row r="1844" spans="4:16" x14ac:dyDescent="0.45">
      <c r="D1844" s="96"/>
      <c r="E1844" s="96"/>
      <c r="F1844" s="96"/>
      <c r="G1844" s="97"/>
      <c r="H1844" s="96"/>
      <c r="I1844" s="96"/>
      <c r="J1844" s="96"/>
      <c r="K1844" s="96"/>
      <c r="L1844" s="98"/>
      <c r="M1844" s="131"/>
      <c r="N1844" s="131"/>
      <c r="O1844" s="97"/>
      <c r="P1844" s="96"/>
    </row>
    <row r="1845" spans="4:16" x14ac:dyDescent="0.45">
      <c r="D1845" s="96"/>
      <c r="E1845" s="96"/>
      <c r="F1845" s="96"/>
      <c r="G1845" s="97"/>
      <c r="H1845" s="96"/>
      <c r="I1845" s="96"/>
      <c r="J1845" s="96"/>
      <c r="K1845" s="96"/>
      <c r="L1845" s="98"/>
      <c r="M1845" s="131"/>
      <c r="N1845" s="131"/>
      <c r="O1845" s="97"/>
      <c r="P1845" s="96"/>
    </row>
    <row r="1846" spans="4:16" x14ac:dyDescent="0.45">
      <c r="D1846" s="96"/>
      <c r="E1846" s="96"/>
      <c r="F1846" s="96"/>
      <c r="G1846" s="97"/>
      <c r="H1846" s="96"/>
      <c r="I1846" s="96"/>
      <c r="J1846" s="96"/>
      <c r="K1846" s="96"/>
      <c r="L1846" s="98"/>
      <c r="M1846" s="131"/>
      <c r="N1846" s="131"/>
      <c r="O1846" s="97"/>
      <c r="P1846" s="96"/>
    </row>
    <row r="1847" spans="4:16" x14ac:dyDescent="0.45">
      <c r="D1847" s="96"/>
      <c r="E1847" s="96"/>
      <c r="F1847" s="96"/>
      <c r="G1847" s="97"/>
      <c r="H1847" s="96"/>
      <c r="I1847" s="96"/>
      <c r="J1847" s="96"/>
      <c r="K1847" s="96"/>
      <c r="L1847" s="98"/>
      <c r="M1847" s="131"/>
      <c r="N1847" s="131"/>
      <c r="O1847" s="97"/>
      <c r="P1847" s="96"/>
    </row>
    <row r="1848" spans="4:16" x14ac:dyDescent="0.45">
      <c r="D1848" s="96"/>
      <c r="E1848" s="96"/>
      <c r="F1848" s="96"/>
      <c r="G1848" s="97"/>
      <c r="H1848" s="96"/>
      <c r="I1848" s="96"/>
      <c r="J1848" s="96"/>
      <c r="K1848" s="96"/>
      <c r="L1848" s="98"/>
      <c r="M1848" s="131"/>
      <c r="N1848" s="131"/>
      <c r="O1848" s="97"/>
      <c r="P1848" s="96"/>
    </row>
    <row r="1849" spans="4:16" x14ac:dyDescent="0.45">
      <c r="D1849" s="96"/>
      <c r="E1849" s="96"/>
      <c r="F1849" s="96"/>
      <c r="G1849" s="97"/>
      <c r="H1849" s="96"/>
      <c r="I1849" s="96"/>
      <c r="J1849" s="96"/>
      <c r="K1849" s="96"/>
      <c r="L1849" s="98"/>
      <c r="M1849" s="131"/>
      <c r="N1849" s="131"/>
      <c r="O1849" s="97"/>
      <c r="P1849" s="96"/>
    </row>
    <row r="1850" spans="4:16" x14ac:dyDescent="0.45">
      <c r="D1850" s="96"/>
      <c r="E1850" s="96"/>
      <c r="F1850" s="96"/>
      <c r="G1850" s="97"/>
      <c r="H1850" s="96"/>
      <c r="I1850" s="96"/>
      <c r="J1850" s="96"/>
      <c r="K1850" s="96"/>
      <c r="L1850" s="98"/>
      <c r="M1850" s="131"/>
      <c r="N1850" s="131"/>
      <c r="O1850" s="97"/>
      <c r="P1850" s="96"/>
    </row>
    <row r="1851" spans="4:16" x14ac:dyDescent="0.45">
      <c r="D1851" s="96"/>
      <c r="E1851" s="96"/>
      <c r="F1851" s="96"/>
      <c r="G1851" s="97"/>
      <c r="H1851" s="96"/>
      <c r="I1851" s="96"/>
      <c r="J1851" s="96"/>
      <c r="K1851" s="96"/>
      <c r="L1851" s="98"/>
      <c r="M1851" s="131"/>
      <c r="N1851" s="131"/>
      <c r="O1851" s="97"/>
      <c r="P1851" s="96"/>
    </row>
    <row r="1852" spans="4:16" x14ac:dyDescent="0.45">
      <c r="D1852" s="96"/>
      <c r="E1852" s="96"/>
      <c r="F1852" s="96"/>
      <c r="G1852" s="97"/>
      <c r="H1852" s="96"/>
      <c r="I1852" s="96"/>
      <c r="J1852" s="96"/>
      <c r="K1852" s="96"/>
      <c r="L1852" s="98"/>
      <c r="M1852" s="131"/>
      <c r="N1852" s="131"/>
      <c r="O1852" s="97"/>
      <c r="P1852" s="96"/>
    </row>
    <row r="1853" spans="4:16" x14ac:dyDescent="0.45">
      <c r="D1853" s="96"/>
      <c r="E1853" s="96"/>
      <c r="F1853" s="96"/>
      <c r="G1853" s="97"/>
      <c r="H1853" s="96"/>
      <c r="I1853" s="96"/>
      <c r="J1853" s="96"/>
      <c r="K1853" s="96"/>
      <c r="L1853" s="98"/>
      <c r="M1853" s="131"/>
      <c r="N1853" s="131"/>
      <c r="O1853" s="97"/>
      <c r="P1853" s="96"/>
    </row>
    <row r="1854" spans="4:16" x14ac:dyDescent="0.45">
      <c r="D1854" s="96"/>
      <c r="E1854" s="96"/>
      <c r="F1854" s="96"/>
      <c r="G1854" s="97"/>
      <c r="H1854" s="96"/>
      <c r="I1854" s="96"/>
      <c r="J1854" s="96"/>
      <c r="K1854" s="96"/>
      <c r="L1854" s="98"/>
      <c r="M1854" s="131"/>
      <c r="N1854" s="131"/>
      <c r="O1854" s="97"/>
      <c r="P1854" s="96"/>
    </row>
    <row r="1855" spans="4:16" x14ac:dyDescent="0.45">
      <c r="D1855" s="96"/>
      <c r="E1855" s="96"/>
      <c r="F1855" s="96"/>
      <c r="G1855" s="97"/>
      <c r="H1855" s="96"/>
      <c r="I1855" s="96"/>
      <c r="J1855" s="96"/>
      <c r="K1855" s="96"/>
      <c r="L1855" s="98"/>
      <c r="M1855" s="131"/>
      <c r="N1855" s="131"/>
      <c r="O1855" s="97"/>
      <c r="P1855" s="96"/>
    </row>
    <row r="1856" spans="4:16" x14ac:dyDescent="0.45">
      <c r="D1856" s="96"/>
      <c r="E1856" s="96"/>
      <c r="F1856" s="96"/>
      <c r="G1856" s="97"/>
      <c r="H1856" s="96"/>
      <c r="I1856" s="96"/>
      <c r="J1856" s="96"/>
      <c r="K1856" s="96"/>
      <c r="L1856" s="98"/>
      <c r="M1856" s="131"/>
      <c r="N1856" s="131"/>
      <c r="O1856" s="97"/>
      <c r="P1856" s="96"/>
    </row>
    <row r="1857" spans="1:35" x14ac:dyDescent="0.45">
      <c r="D1857" s="96"/>
      <c r="E1857" s="96"/>
      <c r="F1857" s="96"/>
      <c r="G1857" s="97"/>
      <c r="H1857" s="96"/>
      <c r="I1857" s="96"/>
      <c r="J1857" s="96"/>
      <c r="K1857" s="96"/>
      <c r="L1857" s="98"/>
      <c r="M1857" s="131"/>
      <c r="N1857" s="131"/>
      <c r="O1857" s="97"/>
      <c r="P1857" s="96"/>
    </row>
    <row r="1858" spans="1:35" x14ac:dyDescent="0.45">
      <c r="D1858" s="96"/>
      <c r="E1858" s="96"/>
      <c r="F1858" s="96"/>
      <c r="G1858" s="97"/>
      <c r="H1858" s="96"/>
      <c r="I1858" s="96"/>
      <c r="J1858" s="96"/>
      <c r="K1858" s="96"/>
      <c r="L1858" s="98"/>
      <c r="M1858" s="131"/>
      <c r="N1858" s="131"/>
      <c r="O1858" s="97"/>
      <c r="P1858" s="96"/>
    </row>
    <row r="1859" spans="1:35" x14ac:dyDescent="0.45">
      <c r="D1859" s="96"/>
      <c r="E1859" s="96"/>
      <c r="F1859" s="96"/>
      <c r="G1859" s="97"/>
      <c r="H1859" s="96"/>
      <c r="I1859" s="96"/>
      <c r="J1859" s="96"/>
      <c r="K1859" s="96"/>
      <c r="L1859" s="98"/>
      <c r="M1859" s="131"/>
      <c r="N1859" s="131"/>
      <c r="O1859" s="97"/>
      <c r="P1859" s="96"/>
    </row>
    <row r="1860" spans="1:35" x14ac:dyDescent="0.45">
      <c r="D1860" s="96"/>
      <c r="E1860" s="96"/>
      <c r="F1860" s="96"/>
      <c r="G1860" s="97"/>
      <c r="H1860" s="96"/>
      <c r="I1860" s="96"/>
      <c r="J1860" s="96"/>
      <c r="K1860" s="96"/>
      <c r="L1860" s="98"/>
      <c r="M1860" s="131"/>
      <c r="N1860" s="131"/>
      <c r="O1860" s="97"/>
      <c r="P1860" s="96"/>
    </row>
    <row r="1861" spans="1:35" x14ac:dyDescent="0.45">
      <c r="D1861" s="96"/>
      <c r="E1861" s="96"/>
      <c r="F1861" s="96"/>
      <c r="G1861" s="97"/>
      <c r="H1861" s="96"/>
      <c r="I1861" s="96"/>
      <c r="J1861" s="96"/>
      <c r="K1861" s="96"/>
      <c r="L1861" s="98"/>
      <c r="M1861" s="131"/>
      <c r="N1861" s="131"/>
      <c r="O1861" s="97"/>
      <c r="P1861" s="96"/>
    </row>
    <row r="1862" spans="1:35" x14ac:dyDescent="0.45">
      <c r="D1862" s="96"/>
      <c r="E1862" s="96"/>
      <c r="F1862" s="96"/>
      <c r="G1862" s="97"/>
      <c r="H1862" s="96"/>
      <c r="I1862" s="96"/>
      <c r="J1862" s="96"/>
      <c r="K1862" s="96"/>
      <c r="L1862" s="98"/>
      <c r="M1862" s="131"/>
      <c r="N1862" s="131"/>
      <c r="O1862" s="97"/>
      <c r="P1862" s="96"/>
    </row>
    <row r="1863" spans="1:35" x14ac:dyDescent="0.45">
      <c r="D1863" s="96"/>
      <c r="E1863" s="96"/>
      <c r="F1863" s="96"/>
      <c r="G1863" s="97"/>
      <c r="H1863" s="96"/>
      <c r="I1863" s="96"/>
      <c r="J1863" s="96"/>
      <c r="K1863" s="96"/>
      <c r="L1863" s="98"/>
      <c r="M1863" s="131"/>
      <c r="N1863" s="131"/>
      <c r="O1863" s="97"/>
      <c r="P1863" s="96"/>
    </row>
    <row r="1864" spans="1:35" x14ac:dyDescent="0.45">
      <c r="D1864" s="96"/>
      <c r="E1864" s="96"/>
      <c r="F1864" s="96"/>
      <c r="G1864" s="97"/>
      <c r="H1864" s="96"/>
      <c r="I1864" s="96"/>
      <c r="J1864" s="96"/>
      <c r="K1864" s="96"/>
      <c r="L1864" s="98"/>
      <c r="M1864" s="131"/>
      <c r="N1864" s="131"/>
      <c r="O1864" s="97"/>
      <c r="P1864" s="96"/>
    </row>
    <row r="1865" spans="1:35" x14ac:dyDescent="0.45">
      <c r="D1865" s="96"/>
      <c r="E1865" s="96"/>
      <c r="F1865" s="96"/>
      <c r="G1865" s="97"/>
      <c r="H1865" s="96"/>
      <c r="I1865" s="96"/>
      <c r="J1865" s="96"/>
      <c r="K1865" s="96"/>
      <c r="L1865" s="98"/>
      <c r="M1865" s="131"/>
      <c r="N1865" s="131"/>
      <c r="O1865" s="97"/>
      <c r="P1865" s="96"/>
    </row>
    <row r="1866" spans="1:35" x14ac:dyDescent="0.45">
      <c r="D1866" s="96"/>
      <c r="E1866" s="96"/>
      <c r="F1866" s="96"/>
      <c r="G1866" s="97"/>
      <c r="H1866" s="96"/>
      <c r="I1866" s="96"/>
      <c r="J1866" s="96"/>
      <c r="K1866" s="96"/>
      <c r="L1866" s="98"/>
      <c r="M1866" s="131"/>
      <c r="N1866" s="131"/>
      <c r="O1866" s="97"/>
      <c r="P1866" s="96"/>
    </row>
    <row r="1867" spans="1:35" x14ac:dyDescent="0.45">
      <c r="D1867" s="96"/>
      <c r="E1867" s="96"/>
      <c r="F1867" s="96"/>
      <c r="G1867" s="97"/>
      <c r="H1867" s="96"/>
      <c r="I1867" s="96"/>
      <c r="J1867" s="96"/>
      <c r="K1867" s="96"/>
      <c r="L1867" s="98"/>
      <c r="M1867" s="131"/>
      <c r="N1867" s="131"/>
      <c r="O1867" s="97"/>
      <c r="P1867" s="96"/>
    </row>
    <row r="1868" spans="1:35" x14ac:dyDescent="0.45">
      <c r="D1868" s="96"/>
      <c r="E1868" s="96"/>
      <c r="F1868" s="96"/>
      <c r="G1868" s="97"/>
      <c r="H1868" s="96"/>
      <c r="I1868" s="96"/>
      <c r="J1868" s="96"/>
      <c r="K1868" s="96"/>
      <c r="L1868" s="98"/>
      <c r="M1868" s="131"/>
      <c r="N1868" s="131"/>
      <c r="O1868" s="97"/>
      <c r="P1868" s="96"/>
    </row>
    <row r="1869" spans="1:35" x14ac:dyDescent="0.45">
      <c r="D1869" s="96"/>
      <c r="E1869" s="96"/>
      <c r="F1869" s="96"/>
      <c r="G1869" s="97"/>
      <c r="H1869" s="96"/>
      <c r="I1869" s="96"/>
      <c r="J1869" s="96"/>
      <c r="K1869" s="96"/>
      <c r="L1869" s="98"/>
      <c r="M1869" s="131"/>
      <c r="N1869" s="131"/>
      <c r="O1869" s="97"/>
      <c r="P1869" s="96"/>
    </row>
    <row r="1870" spans="1:35" x14ac:dyDescent="0.45">
      <c r="D1870" s="96"/>
      <c r="E1870" s="96"/>
      <c r="F1870" s="96"/>
      <c r="G1870" s="97"/>
      <c r="H1870" s="96"/>
      <c r="I1870" s="96"/>
      <c r="J1870" s="96"/>
      <c r="K1870" s="96"/>
      <c r="L1870" s="98"/>
      <c r="M1870" s="131"/>
      <c r="N1870" s="131"/>
      <c r="O1870" s="97"/>
      <c r="P1870" s="96"/>
    </row>
    <row r="1871" spans="1:35" s="100" customFormat="1" x14ac:dyDescent="0.45">
      <c r="A1871" s="99"/>
      <c r="B1871" s="99"/>
      <c r="D1871" s="101"/>
      <c r="E1871" s="101"/>
      <c r="F1871" s="101"/>
      <c r="G1871" s="102"/>
      <c r="H1871" s="101"/>
      <c r="I1871" s="101"/>
      <c r="J1871" s="101"/>
      <c r="K1871" s="101"/>
      <c r="L1871" s="103"/>
      <c r="M1871" s="132"/>
      <c r="N1871" s="132"/>
      <c r="O1871" s="102"/>
      <c r="P1871" s="96"/>
      <c r="Q1871" s="92"/>
      <c r="R1871" s="92"/>
      <c r="S1871" s="92"/>
      <c r="T1871" s="92"/>
      <c r="V1871" s="92"/>
      <c r="Z1871" s="92"/>
      <c r="AA1871" s="92"/>
      <c r="AB1871" s="92"/>
      <c r="AC1871" s="92"/>
      <c r="AD1871" s="92"/>
      <c r="AE1871" s="92"/>
      <c r="AF1871" s="92"/>
      <c r="AG1871" s="92"/>
      <c r="AH1871" s="92"/>
      <c r="AI1871" s="92"/>
    </row>
    <row r="1872" spans="1:35" s="100" customFormat="1" x14ac:dyDescent="0.45">
      <c r="A1872" s="99"/>
      <c r="B1872" s="99"/>
      <c r="L1872" s="99"/>
      <c r="M1872" s="133"/>
      <c r="N1872" s="133"/>
      <c r="P1872" s="96"/>
      <c r="Q1872" s="92"/>
      <c r="R1872" s="92"/>
      <c r="S1872" s="92"/>
      <c r="T1872" s="92"/>
      <c r="V1872" s="92"/>
      <c r="Z1872" s="92"/>
      <c r="AA1872" s="92"/>
      <c r="AB1872" s="92"/>
      <c r="AC1872" s="92"/>
      <c r="AD1872" s="92"/>
      <c r="AE1872" s="92"/>
      <c r="AF1872" s="92"/>
      <c r="AG1872" s="92"/>
      <c r="AH1872" s="92"/>
      <c r="AI1872" s="92"/>
    </row>
    <row r="1873" spans="1:35" s="100" customFormat="1" x14ac:dyDescent="0.45">
      <c r="A1873" s="99"/>
      <c r="B1873" s="99"/>
      <c r="L1873" s="99"/>
      <c r="M1873" s="133"/>
      <c r="N1873" s="133"/>
      <c r="P1873" s="96"/>
      <c r="Q1873" s="92"/>
      <c r="R1873" s="92"/>
      <c r="S1873" s="92"/>
      <c r="T1873" s="92"/>
      <c r="V1873" s="92"/>
      <c r="Z1873" s="92"/>
      <c r="AA1873" s="92"/>
      <c r="AB1873" s="92"/>
      <c r="AC1873" s="92"/>
      <c r="AD1873" s="92"/>
      <c r="AE1873" s="92"/>
      <c r="AF1873" s="92"/>
      <c r="AG1873" s="92"/>
      <c r="AH1873" s="92"/>
      <c r="AI1873" s="92"/>
    </row>
    <row r="1874" spans="1:35" s="100" customFormat="1" x14ac:dyDescent="0.45">
      <c r="A1874" s="99"/>
      <c r="B1874" s="99"/>
      <c r="L1874" s="99"/>
      <c r="M1874" s="133"/>
      <c r="N1874" s="133"/>
      <c r="P1874" s="96"/>
      <c r="Q1874" s="92"/>
      <c r="R1874" s="92"/>
      <c r="S1874" s="92"/>
      <c r="T1874" s="92"/>
      <c r="V1874" s="92"/>
      <c r="Z1874" s="92"/>
      <c r="AA1874" s="92"/>
      <c r="AB1874" s="92"/>
      <c r="AC1874" s="92"/>
      <c r="AD1874" s="92"/>
      <c r="AE1874" s="92"/>
      <c r="AF1874" s="92"/>
      <c r="AG1874" s="92"/>
      <c r="AH1874" s="92"/>
      <c r="AI1874" s="92"/>
    </row>
    <row r="1875" spans="1:35" s="100" customFormat="1" x14ac:dyDescent="0.45">
      <c r="A1875" s="99"/>
      <c r="B1875" s="99"/>
      <c r="L1875" s="99"/>
      <c r="M1875" s="133"/>
      <c r="N1875" s="133"/>
      <c r="P1875" s="96"/>
      <c r="Q1875" s="92"/>
      <c r="R1875" s="92"/>
      <c r="S1875" s="92"/>
      <c r="T1875" s="92"/>
      <c r="V1875" s="92"/>
      <c r="Z1875" s="92"/>
      <c r="AA1875" s="92"/>
      <c r="AB1875" s="92"/>
      <c r="AC1875" s="92"/>
      <c r="AD1875" s="92"/>
      <c r="AE1875" s="92"/>
      <c r="AF1875" s="92"/>
      <c r="AG1875" s="92"/>
      <c r="AH1875" s="92"/>
      <c r="AI1875" s="92"/>
    </row>
    <row r="1876" spans="1:35" s="100" customFormat="1" x14ac:dyDescent="0.45">
      <c r="A1876" s="99"/>
      <c r="B1876" s="99"/>
      <c r="L1876" s="99"/>
      <c r="M1876" s="133"/>
      <c r="N1876" s="133"/>
      <c r="P1876" s="96"/>
      <c r="Q1876" s="92"/>
      <c r="R1876" s="92"/>
      <c r="S1876" s="92"/>
      <c r="T1876" s="92"/>
      <c r="V1876" s="92"/>
      <c r="Z1876" s="92"/>
      <c r="AA1876" s="92"/>
      <c r="AB1876" s="92"/>
      <c r="AC1876" s="92"/>
      <c r="AD1876" s="92"/>
      <c r="AE1876" s="92"/>
      <c r="AF1876" s="92"/>
      <c r="AG1876" s="92"/>
      <c r="AH1876" s="92"/>
      <c r="AI1876" s="92"/>
    </row>
    <row r="1877" spans="1:35" s="100" customFormat="1" x14ac:dyDescent="0.45">
      <c r="A1877" s="99"/>
      <c r="B1877" s="99"/>
      <c r="L1877" s="99"/>
      <c r="M1877" s="133"/>
      <c r="N1877" s="133"/>
      <c r="P1877" s="96"/>
      <c r="Q1877" s="92"/>
      <c r="R1877" s="92"/>
      <c r="S1877" s="92"/>
      <c r="T1877" s="92"/>
      <c r="V1877" s="92"/>
      <c r="Z1877" s="92"/>
      <c r="AA1877" s="92"/>
      <c r="AB1877" s="92"/>
      <c r="AC1877" s="92"/>
      <c r="AD1877" s="92"/>
      <c r="AE1877" s="92"/>
      <c r="AF1877" s="92"/>
      <c r="AG1877" s="92"/>
      <c r="AH1877" s="92"/>
      <c r="AI1877" s="92"/>
    </row>
    <row r="1878" spans="1:35" s="100" customFormat="1" x14ac:dyDescent="0.45">
      <c r="A1878" s="99"/>
      <c r="B1878" s="99"/>
      <c r="L1878" s="99"/>
      <c r="M1878" s="133"/>
      <c r="N1878" s="133"/>
      <c r="P1878" s="96"/>
      <c r="Q1878" s="92"/>
      <c r="R1878" s="92"/>
      <c r="S1878" s="92"/>
      <c r="T1878" s="92"/>
      <c r="V1878" s="92"/>
      <c r="Z1878" s="92"/>
      <c r="AA1878" s="92"/>
      <c r="AB1878" s="92"/>
      <c r="AC1878" s="92"/>
      <c r="AD1878" s="92"/>
      <c r="AE1878" s="92"/>
      <c r="AF1878" s="92"/>
      <c r="AG1878" s="92"/>
      <c r="AH1878" s="92"/>
      <c r="AI1878" s="92"/>
    </row>
    <row r="1879" spans="1:35" s="100" customFormat="1" x14ac:dyDescent="0.45">
      <c r="A1879" s="99"/>
      <c r="B1879" s="99"/>
      <c r="L1879" s="99"/>
      <c r="M1879" s="133"/>
      <c r="N1879" s="133"/>
      <c r="P1879" s="96"/>
      <c r="Q1879" s="92"/>
      <c r="R1879" s="92"/>
      <c r="S1879" s="92"/>
      <c r="T1879" s="92"/>
      <c r="V1879" s="92"/>
      <c r="Z1879" s="92"/>
      <c r="AA1879" s="92"/>
      <c r="AB1879" s="92"/>
      <c r="AC1879" s="92"/>
      <c r="AD1879" s="92"/>
      <c r="AE1879" s="92"/>
      <c r="AF1879" s="92"/>
      <c r="AG1879" s="92"/>
      <c r="AH1879" s="92"/>
      <c r="AI1879" s="92"/>
    </row>
    <row r="1880" spans="1:35" s="100" customFormat="1" x14ac:dyDescent="0.45">
      <c r="A1880" s="99"/>
      <c r="B1880" s="99"/>
      <c r="L1880" s="99"/>
      <c r="M1880" s="133"/>
      <c r="N1880" s="133"/>
      <c r="P1880" s="96"/>
      <c r="Q1880" s="92"/>
      <c r="R1880" s="92"/>
      <c r="S1880" s="92"/>
      <c r="T1880" s="92"/>
      <c r="V1880" s="92"/>
      <c r="Z1880" s="92"/>
      <c r="AA1880" s="92"/>
      <c r="AB1880" s="92"/>
      <c r="AC1880" s="92"/>
      <c r="AD1880" s="92"/>
      <c r="AE1880" s="92"/>
      <c r="AF1880" s="92"/>
      <c r="AG1880" s="92"/>
      <c r="AH1880" s="92"/>
      <c r="AI1880" s="92"/>
    </row>
    <row r="1881" spans="1:35" s="100" customFormat="1" x14ac:dyDescent="0.45">
      <c r="A1881" s="99"/>
      <c r="B1881" s="99"/>
      <c r="L1881" s="99"/>
      <c r="M1881" s="133"/>
      <c r="N1881" s="133"/>
      <c r="P1881" s="96"/>
      <c r="Q1881" s="92"/>
      <c r="R1881" s="92"/>
      <c r="S1881" s="92"/>
      <c r="T1881" s="92"/>
      <c r="V1881" s="92"/>
      <c r="Z1881" s="92"/>
      <c r="AA1881" s="92"/>
      <c r="AB1881" s="92"/>
      <c r="AC1881" s="92"/>
      <c r="AD1881" s="92"/>
      <c r="AE1881" s="92"/>
      <c r="AF1881" s="92"/>
      <c r="AG1881" s="92"/>
      <c r="AH1881" s="92"/>
      <c r="AI1881" s="92"/>
    </row>
    <row r="1882" spans="1:35" s="100" customFormat="1" x14ac:dyDescent="0.45">
      <c r="A1882" s="99"/>
      <c r="B1882" s="99"/>
      <c r="L1882" s="99"/>
      <c r="M1882" s="133"/>
      <c r="N1882" s="133"/>
      <c r="P1882" s="96"/>
      <c r="Q1882" s="92"/>
      <c r="R1882" s="92"/>
      <c r="S1882" s="92"/>
      <c r="T1882" s="92"/>
      <c r="V1882" s="92"/>
      <c r="Z1882" s="92"/>
      <c r="AA1882" s="92"/>
      <c r="AB1882" s="92"/>
      <c r="AC1882" s="92"/>
      <c r="AD1882" s="92"/>
      <c r="AE1882" s="92"/>
      <c r="AF1882" s="92"/>
      <c r="AG1882" s="92"/>
      <c r="AH1882" s="92"/>
      <c r="AI1882" s="92"/>
    </row>
    <row r="1883" spans="1:35" s="100" customFormat="1" x14ac:dyDescent="0.45">
      <c r="A1883" s="99"/>
      <c r="B1883" s="99"/>
      <c r="L1883" s="99"/>
      <c r="M1883" s="133"/>
      <c r="N1883" s="133"/>
      <c r="P1883" s="96"/>
      <c r="Q1883" s="92"/>
      <c r="R1883" s="92"/>
      <c r="S1883" s="92"/>
      <c r="T1883" s="92"/>
      <c r="V1883" s="92"/>
      <c r="Z1883" s="92"/>
      <c r="AA1883" s="92"/>
      <c r="AB1883" s="92"/>
      <c r="AC1883" s="92"/>
      <c r="AD1883" s="92"/>
      <c r="AE1883" s="92"/>
      <c r="AF1883" s="92"/>
      <c r="AG1883" s="92"/>
      <c r="AH1883" s="92"/>
      <c r="AI1883" s="92"/>
    </row>
    <row r="1884" spans="1:35" s="100" customFormat="1" x14ac:dyDescent="0.45">
      <c r="A1884" s="99"/>
      <c r="B1884" s="99"/>
      <c r="L1884" s="99"/>
      <c r="M1884" s="133"/>
      <c r="N1884" s="133"/>
      <c r="P1884" s="96"/>
      <c r="Q1884" s="92"/>
      <c r="R1884" s="92"/>
      <c r="S1884" s="92"/>
      <c r="T1884" s="92"/>
      <c r="V1884" s="92"/>
      <c r="Z1884" s="92"/>
      <c r="AA1884" s="92"/>
      <c r="AB1884" s="92"/>
      <c r="AC1884" s="92"/>
      <c r="AD1884" s="92"/>
      <c r="AE1884" s="92"/>
      <c r="AF1884" s="92"/>
      <c r="AG1884" s="92"/>
      <c r="AH1884" s="92"/>
      <c r="AI1884" s="92"/>
    </row>
    <row r="1885" spans="1:35" s="100" customFormat="1" x14ac:dyDescent="0.45">
      <c r="A1885" s="99"/>
      <c r="B1885" s="99"/>
      <c r="L1885" s="99"/>
      <c r="M1885" s="133"/>
      <c r="N1885" s="133"/>
      <c r="P1885" s="96"/>
      <c r="Q1885" s="92"/>
      <c r="R1885" s="92"/>
      <c r="S1885" s="92"/>
      <c r="T1885" s="92"/>
      <c r="V1885" s="92"/>
      <c r="Z1885" s="92"/>
      <c r="AA1885" s="92"/>
      <c r="AB1885" s="92"/>
      <c r="AC1885" s="92"/>
      <c r="AD1885" s="92"/>
      <c r="AE1885" s="92"/>
      <c r="AF1885" s="92"/>
      <c r="AG1885" s="92"/>
      <c r="AH1885" s="92"/>
      <c r="AI1885" s="92"/>
    </row>
    <row r="1886" spans="1:35" s="100" customFormat="1" x14ac:dyDescent="0.45">
      <c r="A1886" s="99"/>
      <c r="B1886" s="99"/>
      <c r="L1886" s="99"/>
      <c r="M1886" s="133"/>
      <c r="N1886" s="133"/>
      <c r="P1886" s="96"/>
      <c r="Q1886" s="92"/>
      <c r="R1886" s="92"/>
      <c r="S1886" s="92"/>
      <c r="T1886" s="92"/>
      <c r="V1886" s="92"/>
      <c r="Z1886" s="92"/>
      <c r="AA1886" s="92"/>
      <c r="AB1886" s="92"/>
      <c r="AC1886" s="92"/>
      <c r="AD1886" s="92"/>
      <c r="AE1886" s="92"/>
      <c r="AF1886" s="92"/>
      <c r="AG1886" s="92"/>
      <c r="AH1886" s="92"/>
      <c r="AI1886" s="92"/>
    </row>
    <row r="1887" spans="1:35" s="100" customFormat="1" x14ac:dyDescent="0.45">
      <c r="A1887" s="99"/>
      <c r="B1887" s="99"/>
      <c r="L1887" s="99"/>
      <c r="M1887" s="133"/>
      <c r="N1887" s="133"/>
      <c r="P1887" s="96"/>
      <c r="Q1887" s="92"/>
      <c r="R1887" s="92"/>
      <c r="S1887" s="92"/>
      <c r="T1887" s="92"/>
      <c r="V1887" s="92"/>
      <c r="Z1887" s="92"/>
      <c r="AA1887" s="92"/>
      <c r="AB1887" s="92"/>
      <c r="AC1887" s="92"/>
      <c r="AD1887" s="92"/>
      <c r="AE1887" s="92"/>
      <c r="AF1887" s="92"/>
      <c r="AG1887" s="92"/>
      <c r="AH1887" s="92"/>
      <c r="AI1887" s="92"/>
    </row>
    <row r="1888" spans="1:35" s="100" customFormat="1" x14ac:dyDescent="0.45">
      <c r="A1888" s="99"/>
      <c r="B1888" s="99"/>
      <c r="L1888" s="99"/>
      <c r="M1888" s="133"/>
      <c r="N1888" s="133"/>
      <c r="P1888" s="96"/>
      <c r="Q1888" s="92"/>
      <c r="R1888" s="92"/>
      <c r="S1888" s="92"/>
      <c r="T1888" s="92"/>
      <c r="V1888" s="92"/>
      <c r="Z1888" s="92"/>
      <c r="AA1888" s="92"/>
      <c r="AB1888" s="92"/>
      <c r="AC1888" s="92"/>
      <c r="AD1888" s="92"/>
      <c r="AE1888" s="92"/>
      <c r="AF1888" s="92"/>
      <c r="AG1888" s="92"/>
      <c r="AH1888" s="92"/>
      <c r="AI1888" s="92"/>
    </row>
    <row r="1889" spans="1:35" s="100" customFormat="1" x14ac:dyDescent="0.45">
      <c r="A1889" s="99"/>
      <c r="B1889" s="99"/>
      <c r="L1889" s="99"/>
      <c r="M1889" s="133"/>
      <c r="N1889" s="133"/>
      <c r="P1889" s="96"/>
      <c r="Q1889" s="92"/>
      <c r="R1889" s="92"/>
      <c r="S1889" s="92"/>
      <c r="T1889" s="92"/>
      <c r="V1889" s="92"/>
      <c r="Z1889" s="92"/>
      <c r="AA1889" s="92"/>
      <c r="AB1889" s="92"/>
      <c r="AC1889" s="92"/>
      <c r="AD1889" s="92"/>
      <c r="AE1889" s="92"/>
      <c r="AF1889" s="92"/>
      <c r="AG1889" s="92"/>
      <c r="AH1889" s="92"/>
      <c r="AI1889" s="92"/>
    </row>
    <row r="1890" spans="1:35" s="100" customFormat="1" x14ac:dyDescent="0.45">
      <c r="A1890" s="99"/>
      <c r="B1890" s="99"/>
      <c r="L1890" s="99"/>
      <c r="M1890" s="133"/>
      <c r="N1890" s="133"/>
      <c r="P1890" s="96"/>
      <c r="Q1890" s="92"/>
      <c r="R1890" s="92"/>
      <c r="S1890" s="92"/>
      <c r="T1890" s="92"/>
      <c r="V1890" s="92"/>
      <c r="Z1890" s="92"/>
      <c r="AA1890" s="92"/>
      <c r="AB1890" s="92"/>
      <c r="AC1890" s="92"/>
      <c r="AD1890" s="92"/>
      <c r="AE1890" s="92"/>
      <c r="AF1890" s="92"/>
      <c r="AG1890" s="92"/>
      <c r="AH1890" s="92"/>
      <c r="AI1890" s="92"/>
    </row>
    <row r="1891" spans="1:35" s="100" customFormat="1" x14ac:dyDescent="0.45">
      <c r="A1891" s="99"/>
      <c r="B1891" s="99"/>
      <c r="L1891" s="99"/>
      <c r="M1891" s="133"/>
      <c r="N1891" s="133"/>
      <c r="P1891" s="96"/>
      <c r="Q1891" s="92"/>
      <c r="R1891" s="92"/>
      <c r="S1891" s="92"/>
      <c r="T1891" s="92"/>
      <c r="V1891" s="92"/>
      <c r="Z1891" s="92"/>
      <c r="AA1891" s="92"/>
      <c r="AB1891" s="92"/>
      <c r="AC1891" s="92"/>
      <c r="AD1891" s="92"/>
      <c r="AE1891" s="92"/>
      <c r="AF1891" s="92"/>
      <c r="AG1891" s="92"/>
      <c r="AH1891" s="92"/>
      <c r="AI1891" s="92"/>
    </row>
    <row r="1892" spans="1:35" s="100" customFormat="1" x14ac:dyDescent="0.45">
      <c r="A1892" s="99"/>
      <c r="B1892" s="99"/>
      <c r="L1892" s="99"/>
      <c r="M1892" s="133"/>
      <c r="N1892" s="133"/>
      <c r="P1892" s="96"/>
      <c r="Q1892" s="92"/>
      <c r="R1892" s="92"/>
      <c r="S1892" s="92"/>
      <c r="T1892" s="92"/>
      <c r="V1892" s="92"/>
      <c r="Z1892" s="92"/>
      <c r="AA1892" s="92"/>
      <c r="AB1892" s="92"/>
      <c r="AC1892" s="92"/>
      <c r="AD1892" s="92"/>
      <c r="AE1892" s="92"/>
      <c r="AF1892" s="92"/>
      <c r="AG1892" s="92"/>
      <c r="AH1892" s="92"/>
      <c r="AI1892" s="92"/>
    </row>
    <row r="1893" spans="1:35" s="100" customFormat="1" x14ac:dyDescent="0.45">
      <c r="A1893" s="99"/>
      <c r="B1893" s="99"/>
      <c r="L1893" s="99"/>
      <c r="M1893" s="133"/>
      <c r="N1893" s="133"/>
      <c r="P1893" s="96"/>
      <c r="Q1893" s="92"/>
      <c r="R1893" s="92"/>
      <c r="S1893" s="92"/>
      <c r="T1893" s="92"/>
      <c r="V1893" s="92"/>
      <c r="Z1893" s="92"/>
      <c r="AA1893" s="92"/>
      <c r="AB1893" s="92"/>
      <c r="AC1893" s="92"/>
      <c r="AD1893" s="92"/>
      <c r="AE1893" s="92"/>
      <c r="AF1893" s="92"/>
      <c r="AG1893" s="92"/>
      <c r="AH1893" s="92"/>
      <c r="AI1893" s="92"/>
    </row>
    <row r="1894" spans="1:35" s="100" customFormat="1" x14ac:dyDescent="0.45">
      <c r="A1894" s="99"/>
      <c r="B1894" s="99"/>
      <c r="L1894" s="99"/>
      <c r="M1894" s="133"/>
      <c r="N1894" s="133"/>
      <c r="P1894" s="96"/>
      <c r="Q1894" s="92"/>
      <c r="R1894" s="92"/>
      <c r="S1894" s="92"/>
      <c r="T1894" s="92"/>
      <c r="V1894" s="92"/>
      <c r="Z1894" s="92"/>
      <c r="AA1894" s="92"/>
      <c r="AB1894" s="92"/>
      <c r="AC1894" s="92"/>
      <c r="AD1894" s="92"/>
      <c r="AE1894" s="92"/>
      <c r="AF1894" s="92"/>
      <c r="AG1894" s="92"/>
      <c r="AH1894" s="92"/>
      <c r="AI1894" s="92"/>
    </row>
    <row r="1895" spans="1:35" s="100" customFormat="1" x14ac:dyDescent="0.45">
      <c r="A1895" s="99"/>
      <c r="B1895" s="99"/>
      <c r="G1895" s="104"/>
      <c r="L1895" s="99"/>
      <c r="M1895" s="133"/>
      <c r="N1895" s="133"/>
      <c r="O1895" s="104"/>
      <c r="P1895" s="96"/>
      <c r="Q1895" s="92"/>
      <c r="R1895" s="92"/>
      <c r="S1895" s="92"/>
      <c r="T1895" s="92"/>
      <c r="V1895" s="92"/>
      <c r="Z1895" s="92"/>
      <c r="AA1895" s="92"/>
      <c r="AB1895" s="92"/>
      <c r="AC1895" s="92"/>
      <c r="AD1895" s="92"/>
      <c r="AE1895" s="92"/>
      <c r="AF1895" s="92"/>
      <c r="AG1895" s="92"/>
      <c r="AH1895" s="92"/>
      <c r="AI1895" s="92"/>
    </row>
    <row r="1896" spans="1:35" s="100" customFormat="1" x14ac:dyDescent="0.45">
      <c r="A1896" s="99"/>
      <c r="B1896" s="99"/>
      <c r="G1896" s="104"/>
      <c r="L1896" s="99"/>
      <c r="M1896" s="133"/>
      <c r="N1896" s="133"/>
      <c r="O1896" s="104"/>
      <c r="P1896" s="96"/>
      <c r="Q1896" s="92"/>
      <c r="R1896" s="92"/>
      <c r="S1896" s="92"/>
      <c r="T1896" s="92"/>
      <c r="V1896" s="92"/>
      <c r="Z1896" s="92"/>
      <c r="AA1896" s="92"/>
      <c r="AB1896" s="92"/>
      <c r="AC1896" s="92"/>
      <c r="AD1896" s="92"/>
      <c r="AE1896" s="92"/>
      <c r="AF1896" s="92"/>
      <c r="AG1896" s="92"/>
      <c r="AH1896" s="92"/>
      <c r="AI1896" s="92"/>
    </row>
    <row r="1897" spans="1:35" s="100" customFormat="1" x14ac:dyDescent="0.45">
      <c r="A1897" s="99"/>
      <c r="B1897" s="99"/>
      <c r="G1897" s="104"/>
      <c r="L1897" s="99"/>
      <c r="M1897" s="133"/>
      <c r="N1897" s="133"/>
      <c r="O1897" s="104"/>
      <c r="P1897" s="96"/>
      <c r="Q1897" s="92"/>
      <c r="R1897" s="92"/>
      <c r="S1897" s="92"/>
      <c r="T1897" s="92"/>
      <c r="V1897" s="92"/>
      <c r="Z1897" s="92"/>
      <c r="AA1897" s="92"/>
      <c r="AB1897" s="92"/>
      <c r="AC1897" s="92"/>
      <c r="AD1897" s="92"/>
      <c r="AE1897" s="92"/>
      <c r="AF1897" s="92"/>
      <c r="AG1897" s="92"/>
      <c r="AH1897" s="92"/>
      <c r="AI1897" s="92"/>
    </row>
    <row r="1898" spans="1:35" s="100" customFormat="1" x14ac:dyDescent="0.45">
      <c r="A1898" s="99"/>
      <c r="B1898" s="99"/>
      <c r="G1898" s="104"/>
      <c r="L1898" s="99"/>
      <c r="M1898" s="133"/>
      <c r="N1898" s="133"/>
      <c r="O1898" s="104"/>
      <c r="P1898" s="96"/>
      <c r="Q1898" s="92"/>
      <c r="R1898" s="92"/>
      <c r="S1898" s="92"/>
      <c r="T1898" s="92"/>
      <c r="V1898" s="92"/>
      <c r="Z1898" s="92"/>
      <c r="AA1898" s="92"/>
      <c r="AB1898" s="92"/>
      <c r="AC1898" s="92"/>
      <c r="AD1898" s="92"/>
      <c r="AE1898" s="92"/>
      <c r="AF1898" s="92"/>
      <c r="AG1898" s="92"/>
      <c r="AH1898" s="92"/>
      <c r="AI1898" s="92"/>
    </row>
    <row r="1899" spans="1:35" s="100" customFormat="1" x14ac:dyDescent="0.45">
      <c r="A1899" s="99"/>
      <c r="B1899" s="99"/>
      <c r="G1899" s="104"/>
      <c r="L1899" s="99"/>
      <c r="M1899" s="133"/>
      <c r="N1899" s="133"/>
      <c r="O1899" s="104"/>
      <c r="P1899" s="96"/>
      <c r="Q1899" s="92"/>
      <c r="R1899" s="92"/>
      <c r="S1899" s="92"/>
      <c r="T1899" s="92"/>
      <c r="V1899" s="92"/>
      <c r="Z1899" s="92"/>
      <c r="AA1899" s="92"/>
      <c r="AB1899" s="92"/>
      <c r="AC1899" s="92"/>
      <c r="AD1899" s="92"/>
      <c r="AE1899" s="92"/>
      <c r="AF1899" s="92"/>
      <c r="AG1899" s="92"/>
      <c r="AH1899" s="92"/>
      <c r="AI1899" s="92"/>
    </row>
    <row r="1900" spans="1:35" s="100" customFormat="1" x14ac:dyDescent="0.45">
      <c r="A1900" s="99"/>
      <c r="B1900" s="99"/>
      <c r="G1900" s="104"/>
      <c r="L1900" s="99"/>
      <c r="M1900" s="133"/>
      <c r="N1900" s="133"/>
      <c r="O1900" s="104"/>
      <c r="P1900" s="96"/>
      <c r="Q1900" s="92"/>
      <c r="R1900" s="92"/>
      <c r="S1900" s="92"/>
      <c r="T1900" s="92"/>
      <c r="V1900" s="92"/>
      <c r="Z1900" s="92"/>
      <c r="AA1900" s="92"/>
      <c r="AB1900" s="92"/>
      <c r="AC1900" s="92"/>
      <c r="AD1900" s="92"/>
      <c r="AE1900" s="92"/>
      <c r="AF1900" s="92"/>
      <c r="AG1900" s="92"/>
      <c r="AH1900" s="92"/>
      <c r="AI1900" s="92"/>
    </row>
    <row r="1901" spans="1:35" s="100" customFormat="1" x14ac:dyDescent="0.45">
      <c r="A1901" s="99"/>
      <c r="B1901" s="99"/>
      <c r="G1901" s="104"/>
      <c r="L1901" s="99"/>
      <c r="M1901" s="133"/>
      <c r="N1901" s="133"/>
      <c r="O1901" s="104"/>
      <c r="P1901" s="96"/>
      <c r="Q1901" s="92"/>
      <c r="R1901" s="92"/>
      <c r="S1901" s="92"/>
      <c r="T1901" s="92"/>
      <c r="V1901" s="92"/>
      <c r="Z1901" s="92"/>
      <c r="AA1901" s="92"/>
      <c r="AB1901" s="92"/>
      <c r="AC1901" s="92"/>
      <c r="AD1901" s="92"/>
      <c r="AE1901" s="92"/>
      <c r="AF1901" s="92"/>
      <c r="AG1901" s="92"/>
      <c r="AH1901" s="92"/>
      <c r="AI1901" s="92"/>
    </row>
    <row r="1902" spans="1:35" s="100" customFormat="1" x14ac:dyDescent="0.45">
      <c r="A1902" s="99"/>
      <c r="B1902" s="99"/>
      <c r="G1902" s="104"/>
      <c r="L1902" s="99"/>
      <c r="M1902" s="133"/>
      <c r="N1902" s="133"/>
      <c r="O1902" s="104"/>
      <c r="P1902" s="96"/>
      <c r="Q1902" s="92"/>
      <c r="R1902" s="92"/>
      <c r="S1902" s="92"/>
      <c r="T1902" s="92"/>
      <c r="V1902" s="92"/>
      <c r="Z1902" s="92"/>
      <c r="AA1902" s="92"/>
      <c r="AB1902" s="92"/>
      <c r="AC1902" s="92"/>
      <c r="AD1902" s="92"/>
      <c r="AE1902" s="92"/>
      <c r="AF1902" s="92"/>
      <c r="AG1902" s="92"/>
      <c r="AH1902" s="92"/>
      <c r="AI1902" s="92"/>
    </row>
    <row r="1903" spans="1:35" s="100" customFormat="1" x14ac:dyDescent="0.45">
      <c r="A1903" s="99"/>
      <c r="B1903" s="99"/>
      <c r="G1903" s="104"/>
      <c r="L1903" s="99"/>
      <c r="M1903" s="133"/>
      <c r="N1903" s="133"/>
      <c r="O1903" s="104"/>
      <c r="P1903" s="96"/>
      <c r="Q1903" s="92"/>
      <c r="R1903" s="92"/>
      <c r="S1903" s="92"/>
      <c r="T1903" s="92"/>
      <c r="V1903" s="92"/>
      <c r="Z1903" s="92"/>
      <c r="AA1903" s="92"/>
      <c r="AB1903" s="92"/>
      <c r="AC1903" s="92"/>
      <c r="AD1903" s="92"/>
      <c r="AE1903" s="92"/>
      <c r="AF1903" s="92"/>
      <c r="AG1903" s="92"/>
      <c r="AH1903" s="92"/>
      <c r="AI1903" s="92"/>
    </row>
    <row r="1904" spans="1:35" s="100" customFormat="1" x14ac:dyDescent="0.45">
      <c r="A1904" s="99"/>
      <c r="B1904" s="99"/>
      <c r="G1904" s="104"/>
      <c r="L1904" s="99"/>
      <c r="M1904" s="133"/>
      <c r="N1904" s="133"/>
      <c r="O1904" s="104"/>
      <c r="P1904" s="96"/>
      <c r="Q1904" s="92"/>
      <c r="R1904" s="92"/>
      <c r="S1904" s="92"/>
      <c r="T1904" s="92"/>
      <c r="V1904" s="92"/>
      <c r="Z1904" s="92"/>
      <c r="AA1904" s="92"/>
      <c r="AB1904" s="92"/>
      <c r="AC1904" s="92"/>
      <c r="AD1904" s="92"/>
      <c r="AE1904" s="92"/>
      <c r="AF1904" s="92"/>
      <c r="AG1904" s="92"/>
      <c r="AH1904" s="92"/>
      <c r="AI1904" s="92"/>
    </row>
    <row r="1905" spans="1:35" s="100" customFormat="1" x14ac:dyDescent="0.45">
      <c r="A1905" s="99"/>
      <c r="B1905" s="99"/>
      <c r="G1905" s="104"/>
      <c r="L1905" s="99"/>
      <c r="M1905" s="133"/>
      <c r="N1905" s="133"/>
      <c r="O1905" s="104"/>
      <c r="P1905" s="96"/>
      <c r="Q1905" s="92"/>
      <c r="R1905" s="92"/>
      <c r="S1905" s="92"/>
      <c r="T1905" s="92"/>
      <c r="V1905" s="92"/>
      <c r="Z1905" s="92"/>
      <c r="AA1905" s="92"/>
      <c r="AB1905" s="92"/>
      <c r="AC1905" s="92"/>
      <c r="AD1905" s="92"/>
      <c r="AE1905" s="92"/>
      <c r="AF1905" s="92"/>
      <c r="AG1905" s="92"/>
      <c r="AH1905" s="92"/>
      <c r="AI1905" s="92"/>
    </row>
    <row r="1906" spans="1:35" s="100" customFormat="1" x14ac:dyDescent="0.45">
      <c r="A1906" s="99"/>
      <c r="B1906" s="99"/>
      <c r="G1906" s="104"/>
      <c r="L1906" s="99"/>
      <c r="M1906" s="133"/>
      <c r="N1906" s="133"/>
      <c r="O1906" s="104"/>
      <c r="P1906" s="96"/>
      <c r="Q1906" s="92"/>
      <c r="R1906" s="92"/>
      <c r="S1906" s="92"/>
      <c r="T1906" s="92"/>
      <c r="V1906" s="92"/>
      <c r="Z1906" s="92"/>
      <c r="AA1906" s="92"/>
      <c r="AB1906" s="92"/>
      <c r="AC1906" s="92"/>
      <c r="AD1906" s="92"/>
      <c r="AE1906" s="92"/>
      <c r="AF1906" s="92"/>
      <c r="AG1906" s="92"/>
      <c r="AH1906" s="92"/>
      <c r="AI1906" s="92"/>
    </row>
    <row r="1907" spans="1:35" s="100" customFormat="1" x14ac:dyDescent="0.45">
      <c r="A1907" s="99"/>
      <c r="B1907" s="99"/>
      <c r="G1907" s="104"/>
      <c r="L1907" s="99"/>
      <c r="M1907" s="133"/>
      <c r="N1907" s="133"/>
      <c r="O1907" s="104"/>
      <c r="P1907" s="96"/>
      <c r="Q1907" s="92"/>
      <c r="R1907" s="92"/>
      <c r="S1907" s="92"/>
      <c r="T1907" s="92"/>
      <c r="V1907" s="92"/>
      <c r="Z1907" s="92"/>
      <c r="AA1907" s="92"/>
      <c r="AB1907" s="92"/>
      <c r="AC1907" s="92"/>
      <c r="AD1907" s="92"/>
      <c r="AE1907" s="92"/>
      <c r="AF1907" s="92"/>
      <c r="AG1907" s="92"/>
      <c r="AH1907" s="92"/>
      <c r="AI1907" s="92"/>
    </row>
    <row r="1908" spans="1:35" s="100" customFormat="1" x14ac:dyDescent="0.45">
      <c r="A1908" s="99"/>
      <c r="B1908" s="99"/>
      <c r="G1908" s="104"/>
      <c r="L1908" s="99"/>
      <c r="M1908" s="133"/>
      <c r="N1908" s="133"/>
      <c r="O1908" s="104"/>
      <c r="P1908" s="96"/>
      <c r="Q1908" s="92"/>
      <c r="R1908" s="92"/>
      <c r="S1908" s="92"/>
      <c r="T1908" s="92"/>
      <c r="V1908" s="92"/>
      <c r="Z1908" s="92"/>
      <c r="AA1908" s="92"/>
      <c r="AB1908" s="92"/>
      <c r="AC1908" s="92"/>
      <c r="AD1908" s="92"/>
      <c r="AE1908" s="92"/>
      <c r="AF1908" s="92"/>
      <c r="AG1908" s="92"/>
      <c r="AH1908" s="92"/>
      <c r="AI1908" s="92"/>
    </row>
    <row r="1909" spans="1:35" s="100" customFormat="1" x14ac:dyDescent="0.45">
      <c r="A1909" s="99"/>
      <c r="B1909" s="99"/>
      <c r="G1909" s="104"/>
      <c r="L1909" s="99"/>
      <c r="M1909" s="133"/>
      <c r="N1909" s="133"/>
      <c r="O1909" s="104"/>
      <c r="P1909" s="96"/>
      <c r="Q1909" s="92"/>
      <c r="R1909" s="92"/>
      <c r="S1909" s="92"/>
      <c r="T1909" s="92"/>
      <c r="V1909" s="92"/>
      <c r="Z1909" s="92"/>
      <c r="AA1909" s="92"/>
      <c r="AB1909" s="92"/>
      <c r="AC1909" s="92"/>
      <c r="AD1909" s="92"/>
      <c r="AE1909" s="92"/>
      <c r="AF1909" s="92"/>
      <c r="AG1909" s="92"/>
      <c r="AH1909" s="92"/>
      <c r="AI1909" s="92"/>
    </row>
    <row r="1910" spans="1:35" s="100" customFormat="1" x14ac:dyDescent="0.45">
      <c r="A1910" s="99"/>
      <c r="B1910" s="99"/>
      <c r="G1910" s="104"/>
      <c r="L1910" s="99"/>
      <c r="M1910" s="133"/>
      <c r="N1910" s="133"/>
      <c r="O1910" s="104"/>
      <c r="P1910" s="96"/>
      <c r="Q1910" s="92"/>
      <c r="R1910" s="92"/>
      <c r="S1910" s="92"/>
      <c r="T1910" s="92"/>
      <c r="V1910" s="92"/>
      <c r="Z1910" s="92"/>
      <c r="AA1910" s="92"/>
      <c r="AB1910" s="92"/>
      <c r="AC1910" s="92"/>
      <c r="AD1910" s="92"/>
      <c r="AE1910" s="92"/>
      <c r="AF1910" s="92"/>
      <c r="AG1910" s="92"/>
      <c r="AH1910" s="92"/>
      <c r="AI1910" s="92"/>
    </row>
    <row r="1911" spans="1:35" s="100" customFormat="1" x14ac:dyDescent="0.45">
      <c r="A1911" s="99"/>
      <c r="B1911" s="99"/>
      <c r="G1911" s="104"/>
      <c r="L1911" s="99"/>
      <c r="M1911" s="133"/>
      <c r="N1911" s="133"/>
      <c r="O1911" s="104"/>
      <c r="P1911" s="96"/>
      <c r="Q1911" s="92"/>
      <c r="R1911" s="92"/>
      <c r="S1911" s="92"/>
      <c r="T1911" s="92"/>
      <c r="V1911" s="92"/>
      <c r="Z1911" s="92"/>
      <c r="AA1911" s="92"/>
      <c r="AB1911" s="92"/>
      <c r="AC1911" s="92"/>
      <c r="AD1911" s="92"/>
      <c r="AE1911" s="92"/>
      <c r="AF1911" s="92"/>
      <c r="AG1911" s="92"/>
      <c r="AH1911" s="92"/>
      <c r="AI1911" s="92"/>
    </row>
    <row r="1912" spans="1:35" s="100" customFormat="1" x14ac:dyDescent="0.45">
      <c r="A1912" s="99"/>
      <c r="B1912" s="99"/>
      <c r="G1912" s="104"/>
      <c r="L1912" s="99"/>
      <c r="M1912" s="133"/>
      <c r="N1912" s="133"/>
      <c r="O1912" s="104"/>
      <c r="P1912" s="96"/>
      <c r="Q1912" s="92"/>
      <c r="R1912" s="92"/>
      <c r="S1912" s="92"/>
      <c r="T1912" s="92"/>
      <c r="V1912" s="92"/>
      <c r="Z1912" s="92"/>
      <c r="AA1912" s="92"/>
      <c r="AB1912" s="92"/>
      <c r="AC1912" s="92"/>
      <c r="AD1912" s="92"/>
      <c r="AE1912" s="92"/>
      <c r="AF1912" s="92"/>
      <c r="AG1912" s="92"/>
      <c r="AH1912" s="92"/>
      <c r="AI1912" s="92"/>
    </row>
    <row r="1913" spans="1:35" s="100" customFormat="1" x14ac:dyDescent="0.45">
      <c r="A1913" s="99"/>
      <c r="B1913" s="99"/>
      <c r="G1913" s="104"/>
      <c r="L1913" s="99"/>
      <c r="M1913" s="133"/>
      <c r="N1913" s="133"/>
      <c r="O1913" s="104"/>
      <c r="P1913" s="96"/>
      <c r="Q1913" s="92"/>
      <c r="R1913" s="92"/>
      <c r="S1913" s="92"/>
      <c r="T1913" s="92"/>
      <c r="V1913" s="92"/>
      <c r="Z1913" s="92"/>
      <c r="AA1913" s="92"/>
      <c r="AB1913" s="92"/>
      <c r="AC1913" s="92"/>
      <c r="AD1913" s="92"/>
      <c r="AE1913" s="92"/>
      <c r="AF1913" s="92"/>
      <c r="AG1913" s="92"/>
      <c r="AH1913" s="92"/>
      <c r="AI1913" s="92"/>
    </row>
    <row r="1914" spans="1:35" s="100" customFormat="1" x14ac:dyDescent="0.45">
      <c r="A1914" s="99"/>
      <c r="B1914" s="99"/>
      <c r="G1914" s="104"/>
      <c r="L1914" s="99"/>
      <c r="M1914" s="133"/>
      <c r="N1914" s="133"/>
      <c r="O1914" s="104"/>
      <c r="P1914" s="96"/>
      <c r="Q1914" s="92"/>
      <c r="R1914" s="92"/>
      <c r="S1914" s="92"/>
      <c r="T1914" s="92"/>
      <c r="V1914" s="92"/>
      <c r="Z1914" s="92"/>
      <c r="AA1914" s="92"/>
      <c r="AB1914" s="92"/>
      <c r="AC1914" s="92"/>
      <c r="AD1914" s="92"/>
      <c r="AE1914" s="92"/>
      <c r="AF1914" s="92"/>
      <c r="AG1914" s="92"/>
      <c r="AH1914" s="92"/>
      <c r="AI1914" s="92"/>
    </row>
    <row r="1915" spans="1:35" s="100" customFormat="1" x14ac:dyDescent="0.45">
      <c r="A1915" s="99"/>
      <c r="B1915" s="99"/>
      <c r="G1915" s="104"/>
      <c r="L1915" s="99"/>
      <c r="M1915" s="133"/>
      <c r="N1915" s="133"/>
      <c r="O1915" s="104"/>
      <c r="P1915" s="96"/>
      <c r="Q1915" s="92"/>
      <c r="R1915" s="92"/>
      <c r="S1915" s="92"/>
      <c r="T1915" s="92"/>
      <c r="V1915" s="92"/>
      <c r="Z1915" s="92"/>
      <c r="AA1915" s="92"/>
      <c r="AB1915" s="92"/>
      <c r="AC1915" s="92"/>
      <c r="AD1915" s="92"/>
      <c r="AE1915" s="92"/>
      <c r="AF1915" s="92"/>
      <c r="AG1915" s="92"/>
      <c r="AH1915" s="92"/>
      <c r="AI1915" s="92"/>
    </row>
    <row r="1916" spans="1:35" s="100" customFormat="1" x14ac:dyDescent="0.45">
      <c r="A1916" s="99"/>
      <c r="B1916" s="99"/>
      <c r="G1916" s="104"/>
      <c r="L1916" s="99"/>
      <c r="M1916" s="133"/>
      <c r="N1916" s="133"/>
      <c r="O1916" s="104"/>
      <c r="P1916" s="96"/>
      <c r="Q1916" s="92"/>
      <c r="R1916" s="92"/>
      <c r="S1916" s="92"/>
      <c r="T1916" s="92"/>
      <c r="V1916" s="92"/>
      <c r="Z1916" s="92"/>
      <c r="AA1916" s="92"/>
      <c r="AB1916" s="92"/>
      <c r="AC1916" s="92"/>
      <c r="AD1916" s="92"/>
      <c r="AE1916" s="92"/>
      <c r="AF1916" s="92"/>
      <c r="AG1916" s="92"/>
      <c r="AH1916" s="92"/>
      <c r="AI1916" s="92"/>
    </row>
    <row r="1917" spans="1:35" s="100" customFormat="1" x14ac:dyDescent="0.45">
      <c r="A1917" s="99"/>
      <c r="B1917" s="99"/>
      <c r="G1917" s="104"/>
      <c r="L1917" s="99"/>
      <c r="M1917" s="133"/>
      <c r="N1917" s="133"/>
      <c r="O1917" s="104"/>
      <c r="P1917" s="96"/>
      <c r="Q1917" s="92"/>
      <c r="R1917" s="92"/>
      <c r="S1917" s="92"/>
      <c r="T1917" s="92"/>
      <c r="V1917" s="92"/>
      <c r="Z1917" s="92"/>
      <c r="AA1917" s="92"/>
      <c r="AB1917" s="92"/>
      <c r="AC1917" s="92"/>
      <c r="AD1917" s="92"/>
      <c r="AE1917" s="92"/>
      <c r="AF1917" s="92"/>
      <c r="AG1917" s="92"/>
      <c r="AH1917" s="92"/>
      <c r="AI1917" s="92"/>
    </row>
    <row r="1918" spans="1:35" s="100" customFormat="1" x14ac:dyDescent="0.45">
      <c r="A1918" s="99"/>
      <c r="B1918" s="99"/>
      <c r="G1918" s="104"/>
      <c r="L1918" s="99"/>
      <c r="M1918" s="133"/>
      <c r="N1918" s="133"/>
      <c r="O1918" s="104"/>
      <c r="P1918" s="96"/>
      <c r="Q1918" s="92"/>
      <c r="R1918" s="92"/>
      <c r="S1918" s="92"/>
      <c r="T1918" s="92"/>
      <c r="V1918" s="92"/>
      <c r="Z1918" s="92"/>
      <c r="AA1918" s="92"/>
      <c r="AB1918" s="92"/>
      <c r="AC1918" s="92"/>
      <c r="AD1918" s="92"/>
      <c r="AE1918" s="92"/>
      <c r="AF1918" s="92"/>
      <c r="AG1918" s="92"/>
      <c r="AH1918" s="92"/>
      <c r="AI1918" s="92"/>
    </row>
    <row r="1919" spans="1:35" s="100" customFormat="1" x14ac:dyDescent="0.45">
      <c r="A1919" s="99"/>
      <c r="B1919" s="99"/>
      <c r="G1919" s="104"/>
      <c r="L1919" s="99"/>
      <c r="M1919" s="133"/>
      <c r="N1919" s="133"/>
      <c r="O1919" s="104"/>
      <c r="P1919" s="96"/>
      <c r="Q1919" s="92"/>
      <c r="R1919" s="92"/>
      <c r="S1919" s="92"/>
      <c r="T1919" s="92"/>
      <c r="V1919" s="92"/>
      <c r="Z1919" s="92"/>
      <c r="AA1919" s="92"/>
      <c r="AB1919" s="92"/>
      <c r="AC1919" s="92"/>
      <c r="AD1919" s="92"/>
      <c r="AE1919" s="92"/>
      <c r="AF1919" s="92"/>
      <c r="AG1919" s="92"/>
      <c r="AH1919" s="92"/>
      <c r="AI1919" s="92"/>
    </row>
    <row r="1920" spans="1:35" s="100" customFormat="1" x14ac:dyDescent="0.45">
      <c r="A1920" s="99"/>
      <c r="B1920" s="99"/>
      <c r="G1920" s="104"/>
      <c r="L1920" s="99"/>
      <c r="M1920" s="133"/>
      <c r="N1920" s="133"/>
      <c r="O1920" s="104"/>
      <c r="P1920" s="96"/>
      <c r="Q1920" s="92"/>
      <c r="R1920" s="92"/>
      <c r="S1920" s="92"/>
      <c r="T1920" s="92"/>
      <c r="V1920" s="92"/>
      <c r="Z1920" s="92"/>
      <c r="AA1920" s="92"/>
      <c r="AB1920" s="92"/>
      <c r="AC1920" s="92"/>
      <c r="AD1920" s="92"/>
      <c r="AE1920" s="92"/>
      <c r="AF1920" s="92"/>
      <c r="AG1920" s="92"/>
      <c r="AH1920" s="92"/>
      <c r="AI1920" s="92"/>
    </row>
    <row r="1921" spans="1:35" s="100" customFormat="1" x14ac:dyDescent="0.45">
      <c r="A1921" s="99"/>
      <c r="B1921" s="99"/>
      <c r="G1921" s="104"/>
      <c r="L1921" s="99"/>
      <c r="M1921" s="133"/>
      <c r="N1921" s="133"/>
      <c r="O1921" s="104"/>
      <c r="P1921" s="96"/>
      <c r="Q1921" s="92"/>
      <c r="R1921" s="92"/>
      <c r="S1921" s="92"/>
      <c r="T1921" s="92"/>
      <c r="V1921" s="92"/>
      <c r="Z1921" s="92"/>
      <c r="AA1921" s="92"/>
      <c r="AB1921" s="92"/>
      <c r="AC1921" s="92"/>
      <c r="AD1921" s="92"/>
      <c r="AE1921" s="92"/>
      <c r="AF1921" s="92"/>
      <c r="AG1921" s="92"/>
      <c r="AH1921" s="92"/>
      <c r="AI1921" s="92"/>
    </row>
    <row r="1922" spans="1:35" s="100" customFormat="1" x14ac:dyDescent="0.45">
      <c r="A1922" s="99"/>
      <c r="B1922" s="99"/>
      <c r="G1922" s="104"/>
      <c r="L1922" s="99"/>
      <c r="M1922" s="133"/>
      <c r="N1922" s="133"/>
      <c r="O1922" s="104"/>
      <c r="P1922" s="96"/>
      <c r="Q1922" s="92"/>
      <c r="R1922" s="92"/>
      <c r="S1922" s="92"/>
      <c r="T1922" s="92"/>
      <c r="V1922" s="92"/>
      <c r="Z1922" s="92"/>
      <c r="AA1922" s="92"/>
      <c r="AB1922" s="92"/>
      <c r="AC1922" s="92"/>
      <c r="AD1922" s="92"/>
      <c r="AE1922" s="92"/>
      <c r="AF1922" s="92"/>
      <c r="AG1922" s="92"/>
      <c r="AH1922" s="92"/>
      <c r="AI1922" s="92"/>
    </row>
    <row r="1923" spans="1:35" s="100" customFormat="1" x14ac:dyDescent="0.45">
      <c r="A1923" s="99"/>
      <c r="B1923" s="99"/>
      <c r="G1923" s="104"/>
      <c r="L1923" s="99"/>
      <c r="M1923" s="133"/>
      <c r="N1923" s="133"/>
      <c r="O1923" s="104"/>
      <c r="P1923" s="96"/>
      <c r="Q1923" s="92"/>
      <c r="R1923" s="92"/>
      <c r="S1923" s="92"/>
      <c r="T1923" s="92"/>
      <c r="V1923" s="92"/>
      <c r="Z1923" s="92"/>
      <c r="AA1923" s="92"/>
      <c r="AB1923" s="92"/>
      <c r="AC1923" s="92"/>
      <c r="AD1923" s="92"/>
      <c r="AE1923" s="92"/>
      <c r="AF1923" s="92"/>
      <c r="AG1923" s="92"/>
      <c r="AH1923" s="92"/>
      <c r="AI1923" s="92"/>
    </row>
    <row r="1924" spans="1:35" s="100" customFormat="1" x14ac:dyDescent="0.45">
      <c r="A1924" s="99"/>
      <c r="B1924" s="99"/>
      <c r="G1924" s="104"/>
      <c r="L1924" s="99"/>
      <c r="M1924" s="133"/>
      <c r="N1924" s="133"/>
      <c r="O1924" s="104"/>
      <c r="P1924" s="96"/>
      <c r="Q1924" s="92"/>
      <c r="R1924" s="92"/>
      <c r="S1924" s="92"/>
      <c r="T1924" s="92"/>
      <c r="V1924" s="92"/>
      <c r="Z1924" s="92"/>
      <c r="AA1924" s="92"/>
      <c r="AB1924" s="92"/>
      <c r="AC1924" s="92"/>
      <c r="AD1924" s="92"/>
      <c r="AE1924" s="92"/>
      <c r="AF1924" s="92"/>
      <c r="AG1924" s="92"/>
      <c r="AH1924" s="92"/>
      <c r="AI1924" s="92"/>
    </row>
    <row r="1925" spans="1:35" s="100" customFormat="1" x14ac:dyDescent="0.45">
      <c r="A1925" s="99"/>
      <c r="B1925" s="99"/>
      <c r="G1925" s="104"/>
      <c r="L1925" s="99"/>
      <c r="M1925" s="133"/>
      <c r="N1925" s="133"/>
      <c r="O1925" s="104"/>
      <c r="P1925" s="96"/>
      <c r="Q1925" s="92"/>
      <c r="R1925" s="92"/>
      <c r="S1925" s="92"/>
      <c r="T1925" s="92"/>
      <c r="V1925" s="92"/>
      <c r="Z1925" s="92"/>
      <c r="AA1925" s="92"/>
      <c r="AB1925" s="92"/>
      <c r="AC1925" s="92"/>
      <c r="AD1925" s="92"/>
      <c r="AE1925" s="92"/>
      <c r="AF1925" s="92"/>
      <c r="AG1925" s="92"/>
      <c r="AH1925" s="92"/>
      <c r="AI1925" s="92"/>
    </row>
    <row r="1926" spans="1:35" s="100" customFormat="1" x14ac:dyDescent="0.45">
      <c r="A1926" s="99"/>
      <c r="B1926" s="99"/>
      <c r="G1926" s="104"/>
      <c r="L1926" s="99"/>
      <c r="M1926" s="133"/>
      <c r="N1926" s="133"/>
      <c r="O1926" s="104"/>
      <c r="P1926" s="96"/>
      <c r="Q1926" s="92"/>
      <c r="R1926" s="92"/>
      <c r="S1926" s="92"/>
      <c r="T1926" s="92"/>
      <c r="V1926" s="92"/>
      <c r="Z1926" s="92"/>
      <c r="AA1926" s="92"/>
      <c r="AB1926" s="92"/>
      <c r="AC1926" s="92"/>
      <c r="AD1926" s="92"/>
      <c r="AE1926" s="92"/>
      <c r="AF1926" s="92"/>
      <c r="AG1926" s="92"/>
      <c r="AH1926" s="92"/>
      <c r="AI1926" s="92"/>
    </row>
    <row r="1927" spans="1:35" s="100" customFormat="1" x14ac:dyDescent="0.45">
      <c r="A1927" s="99"/>
      <c r="B1927" s="99"/>
      <c r="G1927" s="104"/>
      <c r="L1927" s="99"/>
      <c r="M1927" s="133"/>
      <c r="N1927" s="133"/>
      <c r="O1927" s="104"/>
      <c r="P1927" s="96"/>
      <c r="Q1927" s="92"/>
      <c r="R1927" s="92"/>
      <c r="S1927" s="92"/>
      <c r="T1927" s="92"/>
      <c r="V1927" s="92"/>
      <c r="Z1927" s="92"/>
      <c r="AA1927" s="92"/>
      <c r="AB1927" s="92"/>
      <c r="AC1927" s="92"/>
      <c r="AD1927" s="92"/>
      <c r="AE1927" s="92"/>
      <c r="AF1927" s="92"/>
      <c r="AG1927" s="92"/>
      <c r="AH1927" s="92"/>
      <c r="AI1927" s="92"/>
    </row>
    <row r="1928" spans="1:35" s="100" customFormat="1" x14ac:dyDescent="0.45">
      <c r="A1928" s="99"/>
      <c r="B1928" s="99"/>
      <c r="G1928" s="104"/>
      <c r="L1928" s="99"/>
      <c r="M1928" s="133"/>
      <c r="N1928" s="133"/>
      <c r="O1928" s="104"/>
      <c r="P1928" s="96"/>
      <c r="Q1928" s="92"/>
      <c r="R1928" s="92"/>
      <c r="S1928" s="92"/>
      <c r="T1928" s="92"/>
      <c r="V1928" s="92"/>
      <c r="Z1928" s="92"/>
      <c r="AA1928" s="92"/>
      <c r="AB1928" s="92"/>
      <c r="AC1928" s="92"/>
      <c r="AD1928" s="92"/>
      <c r="AE1928" s="92"/>
      <c r="AF1928" s="92"/>
      <c r="AG1928" s="92"/>
      <c r="AH1928" s="92"/>
      <c r="AI1928" s="92"/>
    </row>
    <row r="1929" spans="1:35" s="100" customFormat="1" x14ac:dyDescent="0.45">
      <c r="A1929" s="99"/>
      <c r="B1929" s="99"/>
      <c r="G1929" s="104"/>
      <c r="L1929" s="99"/>
      <c r="M1929" s="133"/>
      <c r="N1929" s="133"/>
      <c r="O1929" s="104"/>
      <c r="P1929" s="96"/>
      <c r="Q1929" s="92"/>
      <c r="R1929" s="92"/>
      <c r="S1929" s="92"/>
      <c r="T1929" s="92"/>
      <c r="V1929" s="92"/>
      <c r="Z1929" s="92"/>
      <c r="AA1929" s="92"/>
      <c r="AB1929" s="92"/>
      <c r="AC1929" s="92"/>
      <c r="AD1929" s="92"/>
      <c r="AE1929" s="92"/>
      <c r="AF1929" s="92"/>
      <c r="AG1929" s="92"/>
      <c r="AH1929" s="92"/>
      <c r="AI1929" s="92"/>
    </row>
    <row r="1930" spans="1:35" s="100" customFormat="1" x14ac:dyDescent="0.45">
      <c r="A1930" s="99"/>
      <c r="B1930" s="99"/>
      <c r="G1930" s="104"/>
      <c r="L1930" s="99"/>
      <c r="M1930" s="133"/>
      <c r="N1930" s="133"/>
      <c r="O1930" s="104"/>
      <c r="P1930" s="96"/>
      <c r="Q1930" s="92"/>
      <c r="R1930" s="92"/>
      <c r="S1930" s="92"/>
      <c r="T1930" s="92"/>
      <c r="V1930" s="92"/>
      <c r="Z1930" s="92"/>
      <c r="AA1930" s="92"/>
      <c r="AB1930" s="92"/>
      <c r="AC1930" s="92"/>
      <c r="AD1930" s="92"/>
      <c r="AE1930" s="92"/>
      <c r="AF1930" s="92"/>
      <c r="AG1930" s="92"/>
      <c r="AH1930" s="92"/>
      <c r="AI1930" s="92"/>
    </row>
    <row r="1931" spans="1:35" s="100" customFormat="1" x14ac:dyDescent="0.45">
      <c r="A1931" s="99"/>
      <c r="B1931" s="99"/>
      <c r="G1931" s="104"/>
      <c r="L1931" s="99"/>
      <c r="M1931" s="133"/>
      <c r="N1931" s="133"/>
      <c r="O1931" s="104"/>
      <c r="P1931" s="96"/>
      <c r="Q1931" s="92"/>
      <c r="R1931" s="92"/>
      <c r="S1931" s="92"/>
      <c r="T1931" s="92"/>
      <c r="V1931" s="92"/>
      <c r="Z1931" s="92"/>
      <c r="AA1931" s="92"/>
      <c r="AB1931" s="92"/>
      <c r="AC1931" s="92"/>
      <c r="AD1931" s="92"/>
      <c r="AE1931" s="92"/>
      <c r="AF1931" s="92"/>
      <c r="AG1931" s="92"/>
      <c r="AH1931" s="92"/>
      <c r="AI1931" s="92"/>
    </row>
    <row r="1932" spans="1:35" s="100" customFormat="1" x14ac:dyDescent="0.45">
      <c r="A1932" s="99"/>
      <c r="B1932" s="99"/>
      <c r="G1932" s="104"/>
      <c r="L1932" s="99"/>
      <c r="M1932" s="133"/>
      <c r="N1932" s="133"/>
      <c r="O1932" s="104"/>
      <c r="P1932" s="96"/>
      <c r="Q1932" s="92"/>
      <c r="R1932" s="92"/>
      <c r="S1932" s="92"/>
      <c r="T1932" s="92"/>
      <c r="V1932" s="92"/>
      <c r="Z1932" s="92"/>
      <c r="AA1932" s="92"/>
      <c r="AB1932" s="92"/>
      <c r="AC1932" s="92"/>
      <c r="AD1932" s="92"/>
      <c r="AE1932" s="92"/>
      <c r="AF1932" s="92"/>
      <c r="AG1932" s="92"/>
      <c r="AH1932" s="92"/>
      <c r="AI1932" s="92"/>
    </row>
    <row r="1933" spans="1:35" s="100" customFormat="1" x14ac:dyDescent="0.45">
      <c r="A1933" s="99"/>
      <c r="B1933" s="99"/>
      <c r="G1933" s="104"/>
      <c r="L1933" s="99"/>
      <c r="M1933" s="133"/>
      <c r="N1933" s="133"/>
      <c r="O1933" s="104"/>
      <c r="P1933" s="96"/>
      <c r="Q1933" s="92"/>
      <c r="R1933" s="92"/>
      <c r="S1933" s="92"/>
      <c r="T1933" s="92"/>
      <c r="V1933" s="92"/>
      <c r="Z1933" s="92"/>
      <c r="AA1933" s="92"/>
      <c r="AB1933" s="92"/>
      <c r="AC1933" s="92"/>
      <c r="AD1933" s="92"/>
      <c r="AE1933" s="92"/>
      <c r="AF1933" s="92"/>
      <c r="AG1933" s="92"/>
      <c r="AH1933" s="92"/>
      <c r="AI1933" s="92"/>
    </row>
    <row r="1934" spans="1:35" s="100" customFormat="1" x14ac:dyDescent="0.45">
      <c r="A1934" s="99"/>
      <c r="B1934" s="99"/>
      <c r="G1934" s="104"/>
      <c r="L1934" s="99"/>
      <c r="M1934" s="133"/>
      <c r="N1934" s="133"/>
      <c r="O1934" s="104"/>
      <c r="P1934" s="96"/>
      <c r="Q1934" s="92"/>
      <c r="R1934" s="92"/>
      <c r="S1934" s="92"/>
      <c r="T1934" s="92"/>
      <c r="V1934" s="92"/>
      <c r="Z1934" s="92"/>
      <c r="AA1934" s="92"/>
      <c r="AB1934" s="92"/>
      <c r="AC1934" s="92"/>
      <c r="AD1934" s="92"/>
      <c r="AE1934" s="92"/>
      <c r="AF1934" s="92"/>
      <c r="AG1934" s="92"/>
      <c r="AH1934" s="92"/>
      <c r="AI1934" s="92"/>
    </row>
    <row r="1935" spans="1:35" s="100" customFormat="1" x14ac:dyDescent="0.45">
      <c r="A1935" s="99"/>
      <c r="B1935" s="99"/>
      <c r="G1935" s="104"/>
      <c r="L1935" s="99"/>
      <c r="M1935" s="133"/>
      <c r="N1935" s="133"/>
      <c r="O1935" s="104"/>
      <c r="P1935" s="96"/>
      <c r="Q1935" s="92"/>
      <c r="R1935" s="92"/>
      <c r="S1935" s="92"/>
      <c r="T1935" s="92"/>
      <c r="V1935" s="92"/>
      <c r="Z1935" s="92"/>
      <c r="AA1935" s="92"/>
      <c r="AB1935" s="92"/>
      <c r="AC1935" s="92"/>
      <c r="AD1935" s="92"/>
      <c r="AE1935" s="92"/>
      <c r="AF1935" s="92"/>
      <c r="AG1935" s="92"/>
      <c r="AH1935" s="92"/>
      <c r="AI1935" s="92"/>
    </row>
    <row r="1936" spans="1:35" s="100" customFormat="1" x14ac:dyDescent="0.45">
      <c r="A1936" s="99"/>
      <c r="B1936" s="99"/>
      <c r="G1936" s="104"/>
      <c r="L1936" s="99"/>
      <c r="M1936" s="133"/>
      <c r="N1936" s="133"/>
      <c r="O1936" s="104"/>
      <c r="P1936" s="96"/>
      <c r="Q1936" s="92"/>
      <c r="R1936" s="92"/>
      <c r="S1936" s="92"/>
      <c r="T1936" s="92"/>
      <c r="V1936" s="92"/>
      <c r="Z1936" s="92"/>
      <c r="AA1936" s="92"/>
      <c r="AB1936" s="92"/>
      <c r="AC1936" s="92"/>
      <c r="AD1936" s="92"/>
      <c r="AE1936" s="92"/>
      <c r="AF1936" s="92"/>
      <c r="AG1936" s="92"/>
      <c r="AH1936" s="92"/>
      <c r="AI1936" s="92"/>
    </row>
    <row r="1937" spans="1:35" s="100" customFormat="1" x14ac:dyDescent="0.45">
      <c r="A1937" s="99"/>
      <c r="B1937" s="99"/>
      <c r="G1937" s="104"/>
      <c r="L1937" s="99"/>
      <c r="M1937" s="133"/>
      <c r="N1937" s="133"/>
      <c r="O1937" s="104"/>
      <c r="P1937" s="96"/>
      <c r="Q1937" s="92"/>
      <c r="R1937" s="92"/>
      <c r="S1937" s="92"/>
      <c r="T1937" s="92"/>
      <c r="V1937" s="92"/>
      <c r="Z1937" s="92"/>
      <c r="AA1937" s="92"/>
      <c r="AB1937" s="92"/>
      <c r="AC1937" s="92"/>
      <c r="AD1937" s="92"/>
      <c r="AE1937" s="92"/>
      <c r="AF1937" s="92"/>
      <c r="AG1937" s="92"/>
      <c r="AH1937" s="92"/>
      <c r="AI1937" s="92"/>
    </row>
    <row r="1938" spans="1:35" s="100" customFormat="1" x14ac:dyDescent="0.45">
      <c r="A1938" s="99"/>
      <c r="B1938" s="99"/>
      <c r="G1938" s="104"/>
      <c r="L1938" s="99"/>
      <c r="M1938" s="133"/>
      <c r="N1938" s="133"/>
      <c r="O1938" s="104"/>
      <c r="P1938" s="96"/>
      <c r="Q1938" s="92"/>
      <c r="R1938" s="92"/>
      <c r="S1938" s="92"/>
      <c r="T1938" s="92"/>
      <c r="V1938" s="92"/>
      <c r="Z1938" s="92"/>
      <c r="AA1938" s="92"/>
      <c r="AB1938" s="92"/>
      <c r="AC1938" s="92"/>
      <c r="AD1938" s="92"/>
      <c r="AE1938" s="92"/>
      <c r="AF1938" s="92"/>
      <c r="AG1938" s="92"/>
      <c r="AH1938" s="92"/>
      <c r="AI1938" s="92"/>
    </row>
    <row r="1939" spans="1:35" s="100" customFormat="1" x14ac:dyDescent="0.45">
      <c r="A1939" s="99"/>
      <c r="B1939" s="99"/>
      <c r="G1939" s="104"/>
      <c r="L1939" s="99"/>
      <c r="M1939" s="133"/>
      <c r="N1939" s="133"/>
      <c r="O1939" s="104"/>
      <c r="P1939" s="96"/>
      <c r="Q1939" s="92"/>
      <c r="R1939" s="92"/>
      <c r="S1939" s="92"/>
      <c r="T1939" s="92"/>
      <c r="V1939" s="92"/>
      <c r="Z1939" s="92"/>
      <c r="AA1939" s="92"/>
      <c r="AB1939" s="92"/>
      <c r="AC1939" s="92"/>
      <c r="AD1939" s="92"/>
      <c r="AE1939" s="92"/>
      <c r="AF1939" s="92"/>
      <c r="AG1939" s="92"/>
      <c r="AH1939" s="92"/>
      <c r="AI1939" s="92"/>
    </row>
    <row r="1940" spans="1:35" s="100" customFormat="1" x14ac:dyDescent="0.45">
      <c r="A1940" s="99"/>
      <c r="B1940" s="99"/>
      <c r="G1940" s="104"/>
      <c r="L1940" s="99"/>
      <c r="M1940" s="133"/>
      <c r="N1940" s="133"/>
      <c r="O1940" s="104"/>
      <c r="P1940" s="96"/>
      <c r="Q1940" s="92"/>
      <c r="R1940" s="92"/>
      <c r="S1940" s="92"/>
      <c r="T1940" s="92"/>
      <c r="V1940" s="92"/>
      <c r="Z1940" s="92"/>
      <c r="AA1940" s="92"/>
      <c r="AB1940" s="92"/>
      <c r="AC1940" s="92"/>
      <c r="AD1940" s="92"/>
      <c r="AE1940" s="92"/>
      <c r="AF1940" s="92"/>
      <c r="AG1940" s="92"/>
      <c r="AH1940" s="92"/>
      <c r="AI1940" s="92"/>
    </row>
    <row r="1941" spans="1:35" s="100" customFormat="1" x14ac:dyDescent="0.45">
      <c r="A1941" s="99"/>
      <c r="B1941" s="99"/>
      <c r="G1941" s="104"/>
      <c r="L1941" s="99"/>
      <c r="M1941" s="133"/>
      <c r="N1941" s="133"/>
      <c r="O1941" s="104"/>
      <c r="P1941" s="96"/>
      <c r="Q1941" s="92"/>
      <c r="R1941" s="92"/>
      <c r="S1941" s="92"/>
      <c r="T1941" s="92"/>
      <c r="V1941" s="92"/>
      <c r="Z1941" s="92"/>
      <c r="AA1941" s="92"/>
      <c r="AB1941" s="92"/>
      <c r="AC1941" s="92"/>
      <c r="AD1941" s="92"/>
      <c r="AE1941" s="92"/>
      <c r="AF1941" s="92"/>
      <c r="AG1941" s="92"/>
      <c r="AH1941" s="92"/>
      <c r="AI1941" s="92"/>
    </row>
    <row r="1942" spans="1:35" s="100" customFormat="1" x14ac:dyDescent="0.45">
      <c r="A1942" s="99"/>
      <c r="B1942" s="99"/>
      <c r="G1942" s="104"/>
      <c r="L1942" s="99"/>
      <c r="M1942" s="133"/>
      <c r="N1942" s="133"/>
      <c r="O1942" s="104"/>
      <c r="P1942" s="96"/>
      <c r="Q1942" s="92"/>
      <c r="R1942" s="92"/>
      <c r="S1942" s="92"/>
      <c r="T1942" s="92"/>
      <c r="V1942" s="92"/>
      <c r="Z1942" s="92"/>
      <c r="AA1942" s="92"/>
      <c r="AB1942" s="92"/>
      <c r="AC1942" s="92"/>
      <c r="AD1942" s="92"/>
      <c r="AE1942" s="92"/>
      <c r="AF1942" s="92"/>
      <c r="AG1942" s="92"/>
      <c r="AH1942" s="92"/>
      <c r="AI1942" s="92"/>
    </row>
    <row r="1943" spans="1:35" s="100" customFormat="1" x14ac:dyDescent="0.45">
      <c r="A1943" s="99"/>
      <c r="B1943" s="99"/>
      <c r="G1943" s="104"/>
      <c r="L1943" s="99"/>
      <c r="M1943" s="133"/>
      <c r="N1943" s="133"/>
      <c r="O1943" s="104"/>
      <c r="P1943" s="96"/>
      <c r="Q1943" s="92"/>
      <c r="R1943" s="92"/>
      <c r="S1943" s="92"/>
      <c r="T1943" s="92"/>
      <c r="V1943" s="92"/>
      <c r="Z1943" s="92"/>
      <c r="AA1943" s="92"/>
      <c r="AB1943" s="92"/>
      <c r="AC1943" s="92"/>
      <c r="AD1943" s="92"/>
      <c r="AE1943" s="92"/>
      <c r="AF1943" s="92"/>
      <c r="AG1943" s="92"/>
      <c r="AH1943" s="92"/>
      <c r="AI1943" s="92"/>
    </row>
    <row r="1944" spans="1:35" s="100" customFormat="1" x14ac:dyDescent="0.45">
      <c r="A1944" s="99"/>
      <c r="B1944" s="99"/>
      <c r="G1944" s="104"/>
      <c r="L1944" s="99"/>
      <c r="M1944" s="133"/>
      <c r="N1944" s="133"/>
      <c r="O1944" s="104"/>
      <c r="P1944" s="96"/>
      <c r="Q1944" s="92"/>
      <c r="R1944" s="92"/>
      <c r="S1944" s="92"/>
      <c r="T1944" s="92"/>
      <c r="V1944" s="92"/>
      <c r="Z1944" s="92"/>
      <c r="AA1944" s="92"/>
      <c r="AB1944" s="92"/>
      <c r="AC1944" s="92"/>
      <c r="AD1944" s="92"/>
      <c r="AE1944" s="92"/>
      <c r="AF1944" s="92"/>
      <c r="AG1944" s="92"/>
      <c r="AH1944" s="92"/>
      <c r="AI1944" s="92"/>
    </row>
    <row r="1945" spans="1:35" s="100" customFormat="1" x14ac:dyDescent="0.45">
      <c r="A1945" s="99"/>
      <c r="B1945" s="99"/>
      <c r="G1945" s="104"/>
      <c r="L1945" s="99"/>
      <c r="M1945" s="133"/>
      <c r="N1945" s="133"/>
      <c r="O1945" s="104"/>
      <c r="P1945" s="96"/>
      <c r="Q1945" s="92"/>
      <c r="R1945" s="92"/>
      <c r="S1945" s="92"/>
      <c r="T1945" s="92"/>
      <c r="V1945" s="92"/>
      <c r="Z1945" s="92"/>
      <c r="AA1945" s="92"/>
      <c r="AB1945" s="92"/>
      <c r="AC1945" s="92"/>
      <c r="AD1945" s="92"/>
      <c r="AE1945" s="92"/>
      <c r="AF1945" s="92"/>
      <c r="AG1945" s="92"/>
      <c r="AH1945" s="92"/>
      <c r="AI1945" s="92"/>
    </row>
    <row r="1946" spans="1:35" s="100" customFormat="1" x14ac:dyDescent="0.45">
      <c r="A1946" s="99"/>
      <c r="B1946" s="99"/>
      <c r="G1946" s="104"/>
      <c r="L1946" s="99"/>
      <c r="M1946" s="133"/>
      <c r="N1946" s="133"/>
      <c r="O1946" s="104"/>
      <c r="P1946" s="96"/>
      <c r="Q1946" s="92"/>
      <c r="R1946" s="92"/>
      <c r="S1946" s="92"/>
      <c r="T1946" s="92"/>
      <c r="V1946" s="92"/>
      <c r="Z1946" s="92"/>
      <c r="AA1946" s="92"/>
      <c r="AB1946" s="92"/>
      <c r="AC1946" s="92"/>
      <c r="AD1946" s="92"/>
      <c r="AE1946" s="92"/>
      <c r="AF1946" s="92"/>
      <c r="AG1946" s="92"/>
      <c r="AH1946" s="92"/>
      <c r="AI1946" s="92"/>
    </row>
    <row r="1947" spans="1:35" s="100" customFormat="1" x14ac:dyDescent="0.45">
      <c r="A1947" s="99"/>
      <c r="B1947" s="99"/>
      <c r="G1947" s="104"/>
      <c r="L1947" s="99"/>
      <c r="M1947" s="133"/>
      <c r="N1947" s="133"/>
      <c r="O1947" s="104"/>
      <c r="P1947" s="96"/>
      <c r="Q1947" s="92"/>
      <c r="R1947" s="92"/>
      <c r="S1947" s="92"/>
      <c r="T1947" s="92"/>
      <c r="V1947" s="92"/>
      <c r="Z1947" s="92"/>
      <c r="AA1947" s="92"/>
      <c r="AB1947" s="92"/>
      <c r="AC1947" s="92"/>
      <c r="AD1947" s="92"/>
      <c r="AE1947" s="92"/>
      <c r="AF1947" s="92"/>
      <c r="AG1947" s="92"/>
      <c r="AH1947" s="92"/>
      <c r="AI1947" s="92"/>
    </row>
    <row r="1948" spans="1:35" s="100" customFormat="1" x14ac:dyDescent="0.45">
      <c r="A1948" s="99"/>
      <c r="B1948" s="99"/>
      <c r="G1948" s="104"/>
      <c r="L1948" s="99"/>
      <c r="M1948" s="133"/>
      <c r="N1948" s="133"/>
      <c r="O1948" s="104"/>
      <c r="P1948" s="96"/>
      <c r="Q1948" s="92"/>
      <c r="R1948" s="92"/>
      <c r="S1948" s="92"/>
      <c r="T1948" s="92"/>
      <c r="V1948" s="92"/>
      <c r="Z1948" s="92"/>
      <c r="AA1948" s="92"/>
      <c r="AB1948" s="92"/>
      <c r="AC1948" s="92"/>
      <c r="AD1948" s="92"/>
      <c r="AE1948" s="92"/>
      <c r="AF1948" s="92"/>
      <c r="AG1948" s="92"/>
      <c r="AH1948" s="92"/>
      <c r="AI1948" s="92"/>
    </row>
    <row r="1949" spans="1:35" s="100" customFormat="1" x14ac:dyDescent="0.45">
      <c r="A1949" s="99"/>
      <c r="B1949" s="99"/>
      <c r="G1949" s="104"/>
      <c r="L1949" s="99"/>
      <c r="M1949" s="133"/>
      <c r="N1949" s="133"/>
      <c r="O1949" s="104"/>
      <c r="P1949" s="96"/>
      <c r="Q1949" s="92"/>
      <c r="R1949" s="92"/>
      <c r="S1949" s="92"/>
      <c r="T1949" s="92"/>
      <c r="V1949" s="92"/>
      <c r="Z1949" s="92"/>
      <c r="AA1949" s="92"/>
      <c r="AB1949" s="92"/>
      <c r="AC1949" s="92"/>
      <c r="AD1949" s="92"/>
      <c r="AE1949" s="92"/>
      <c r="AF1949" s="92"/>
      <c r="AG1949" s="92"/>
      <c r="AH1949" s="92"/>
      <c r="AI1949" s="92"/>
    </row>
    <row r="1950" spans="1:35" s="100" customFormat="1" x14ac:dyDescent="0.45">
      <c r="A1950" s="99"/>
      <c r="B1950" s="99"/>
      <c r="G1950" s="104"/>
      <c r="L1950" s="99"/>
      <c r="M1950" s="133"/>
      <c r="N1950" s="133"/>
      <c r="O1950" s="104"/>
      <c r="P1950" s="96"/>
      <c r="Q1950" s="92"/>
      <c r="R1950" s="92"/>
      <c r="S1950" s="92"/>
      <c r="T1950" s="92"/>
      <c r="V1950" s="92"/>
      <c r="Z1950" s="92"/>
      <c r="AA1950" s="92"/>
      <c r="AB1950" s="92"/>
      <c r="AC1950" s="92"/>
      <c r="AD1950" s="92"/>
      <c r="AE1950" s="92"/>
      <c r="AF1950" s="92"/>
      <c r="AG1950" s="92"/>
      <c r="AH1950" s="92"/>
      <c r="AI1950" s="92"/>
    </row>
    <row r="1951" spans="1:35" s="100" customFormat="1" x14ac:dyDescent="0.45">
      <c r="A1951" s="99"/>
      <c r="B1951" s="99"/>
      <c r="G1951" s="104"/>
      <c r="L1951" s="99"/>
      <c r="M1951" s="133"/>
      <c r="N1951" s="133"/>
      <c r="O1951" s="104"/>
      <c r="P1951" s="96"/>
      <c r="Q1951" s="92"/>
      <c r="R1951" s="92"/>
      <c r="S1951" s="92"/>
      <c r="T1951" s="92"/>
      <c r="V1951" s="92"/>
      <c r="Z1951" s="92"/>
      <c r="AA1951" s="92"/>
      <c r="AB1951" s="92"/>
      <c r="AC1951" s="92"/>
      <c r="AD1951" s="92"/>
      <c r="AE1951" s="92"/>
      <c r="AF1951" s="92"/>
      <c r="AG1951" s="92"/>
      <c r="AH1951" s="92"/>
      <c r="AI1951" s="92"/>
    </row>
    <row r="1952" spans="1:35" s="100" customFormat="1" x14ac:dyDescent="0.45">
      <c r="A1952" s="99"/>
      <c r="B1952" s="99"/>
      <c r="G1952" s="104"/>
      <c r="L1952" s="99"/>
      <c r="M1952" s="133"/>
      <c r="N1952" s="133"/>
      <c r="O1952" s="104"/>
      <c r="P1952" s="96"/>
      <c r="Q1952" s="92"/>
      <c r="R1952" s="92"/>
      <c r="S1952" s="92"/>
      <c r="T1952" s="92"/>
      <c r="V1952" s="92"/>
      <c r="Z1952" s="92"/>
      <c r="AA1952" s="92"/>
      <c r="AB1952" s="92"/>
      <c r="AC1952" s="92"/>
      <c r="AD1952" s="92"/>
      <c r="AE1952" s="92"/>
      <c r="AF1952" s="92"/>
      <c r="AG1952" s="92"/>
      <c r="AH1952" s="92"/>
      <c r="AI1952" s="92"/>
    </row>
    <row r="1953" spans="1:35" s="100" customFormat="1" x14ac:dyDescent="0.45">
      <c r="A1953" s="99"/>
      <c r="B1953" s="99"/>
      <c r="G1953" s="104"/>
      <c r="L1953" s="99"/>
      <c r="M1953" s="133"/>
      <c r="N1953" s="133"/>
      <c r="O1953" s="104"/>
      <c r="P1953" s="96"/>
      <c r="Q1953" s="92"/>
      <c r="R1953" s="92"/>
      <c r="S1953" s="92"/>
      <c r="T1953" s="92"/>
      <c r="V1953" s="92"/>
      <c r="Z1953" s="92"/>
      <c r="AA1953" s="92"/>
      <c r="AB1953" s="92"/>
      <c r="AC1953" s="92"/>
      <c r="AD1953" s="92"/>
      <c r="AE1953" s="92"/>
      <c r="AF1953" s="92"/>
      <c r="AG1953" s="92"/>
      <c r="AH1953" s="92"/>
      <c r="AI1953" s="92"/>
    </row>
    <row r="1954" spans="1:35" s="100" customFormat="1" x14ac:dyDescent="0.45">
      <c r="A1954" s="99"/>
      <c r="B1954" s="99"/>
      <c r="L1954" s="99"/>
      <c r="M1954" s="133"/>
      <c r="N1954" s="133"/>
      <c r="P1954" s="96"/>
      <c r="Q1954" s="92"/>
      <c r="R1954" s="92"/>
      <c r="S1954" s="92"/>
      <c r="T1954" s="92"/>
      <c r="V1954" s="92"/>
      <c r="Z1954" s="92"/>
      <c r="AA1954" s="92"/>
      <c r="AB1954" s="92"/>
      <c r="AC1954" s="92"/>
      <c r="AD1954" s="92"/>
      <c r="AE1954" s="92"/>
      <c r="AF1954" s="92"/>
      <c r="AG1954" s="92"/>
      <c r="AH1954" s="92"/>
      <c r="AI1954" s="92"/>
    </row>
    <row r="1955" spans="1:35" s="100" customFormat="1" x14ac:dyDescent="0.45">
      <c r="A1955" s="99"/>
      <c r="B1955" s="99"/>
      <c r="L1955" s="99"/>
      <c r="M1955" s="133"/>
      <c r="N1955" s="133"/>
      <c r="P1955" s="96"/>
      <c r="Q1955" s="92"/>
      <c r="R1955" s="92"/>
      <c r="S1955" s="92"/>
      <c r="T1955" s="92"/>
      <c r="V1955" s="92"/>
      <c r="Z1955" s="92"/>
      <c r="AA1955" s="92"/>
      <c r="AB1955" s="92"/>
      <c r="AC1955" s="92"/>
      <c r="AD1955" s="92"/>
      <c r="AE1955" s="92"/>
      <c r="AF1955" s="92"/>
      <c r="AG1955" s="92"/>
      <c r="AH1955" s="92"/>
      <c r="AI1955" s="92"/>
    </row>
    <row r="1956" spans="1:35" s="100" customFormat="1" x14ac:dyDescent="0.45">
      <c r="A1956" s="99"/>
      <c r="B1956" s="99"/>
      <c r="L1956" s="99"/>
      <c r="M1956" s="133"/>
      <c r="N1956" s="133"/>
      <c r="P1956" s="96"/>
      <c r="Q1956" s="92"/>
      <c r="R1956" s="92"/>
      <c r="S1956" s="92"/>
      <c r="T1956" s="92"/>
      <c r="V1956" s="92"/>
      <c r="Z1956" s="92"/>
      <c r="AA1956" s="92"/>
      <c r="AB1956" s="92"/>
      <c r="AC1956" s="92"/>
      <c r="AD1956" s="92"/>
      <c r="AE1956" s="92"/>
      <c r="AF1956" s="92"/>
      <c r="AG1956" s="92"/>
      <c r="AH1956" s="92"/>
      <c r="AI1956" s="92"/>
    </row>
    <row r="1957" spans="1:35" s="100" customFormat="1" x14ac:dyDescent="0.45">
      <c r="A1957" s="99"/>
      <c r="B1957" s="99"/>
      <c r="L1957" s="99"/>
      <c r="M1957" s="133"/>
      <c r="N1957" s="133"/>
      <c r="P1957" s="96"/>
      <c r="Q1957" s="92"/>
      <c r="R1957" s="92"/>
      <c r="S1957" s="92"/>
      <c r="T1957" s="92"/>
      <c r="V1957" s="92"/>
      <c r="Z1957" s="92"/>
      <c r="AA1957" s="92"/>
      <c r="AB1957" s="92"/>
      <c r="AC1957" s="92"/>
      <c r="AD1957" s="92"/>
      <c r="AE1957" s="92"/>
      <c r="AF1957" s="92"/>
      <c r="AG1957" s="92"/>
      <c r="AH1957" s="92"/>
      <c r="AI1957" s="92"/>
    </row>
    <row r="1958" spans="1:35" s="100" customFormat="1" x14ac:dyDescent="0.45">
      <c r="A1958" s="99"/>
      <c r="B1958" s="99"/>
      <c r="L1958" s="99"/>
      <c r="M1958" s="133"/>
      <c r="N1958" s="133"/>
      <c r="P1958" s="96"/>
      <c r="Q1958" s="92"/>
      <c r="R1958" s="92"/>
      <c r="S1958" s="92"/>
      <c r="T1958" s="92"/>
      <c r="V1958" s="92"/>
      <c r="Z1958" s="92"/>
      <c r="AA1958" s="92"/>
      <c r="AB1958" s="92"/>
      <c r="AC1958" s="92"/>
      <c r="AD1958" s="92"/>
      <c r="AE1958" s="92"/>
      <c r="AF1958" s="92"/>
      <c r="AG1958" s="92"/>
      <c r="AH1958" s="92"/>
      <c r="AI1958" s="92"/>
    </row>
    <row r="1959" spans="1:35" s="100" customFormat="1" x14ac:dyDescent="0.45">
      <c r="A1959" s="99"/>
      <c r="B1959" s="99"/>
      <c r="L1959" s="99"/>
      <c r="M1959" s="133"/>
      <c r="N1959" s="133"/>
      <c r="P1959" s="96"/>
      <c r="Q1959" s="92"/>
      <c r="R1959" s="92"/>
      <c r="S1959" s="92"/>
      <c r="T1959" s="92"/>
      <c r="V1959" s="92"/>
      <c r="Z1959" s="92"/>
      <c r="AA1959" s="92"/>
      <c r="AB1959" s="92"/>
      <c r="AC1959" s="92"/>
      <c r="AD1959" s="92"/>
      <c r="AE1959" s="92"/>
      <c r="AF1959" s="92"/>
      <c r="AG1959" s="92"/>
      <c r="AH1959" s="92"/>
      <c r="AI1959" s="92"/>
    </row>
    <row r="1960" spans="1:35" s="100" customFormat="1" x14ac:dyDescent="0.45">
      <c r="A1960" s="99"/>
      <c r="B1960" s="99"/>
      <c r="L1960" s="99"/>
      <c r="M1960" s="133"/>
      <c r="N1960" s="133"/>
      <c r="P1960" s="96"/>
      <c r="Q1960" s="92"/>
      <c r="R1960" s="92"/>
      <c r="S1960" s="92"/>
      <c r="T1960" s="92"/>
      <c r="V1960" s="92"/>
      <c r="Z1960" s="92"/>
      <c r="AA1960" s="92"/>
      <c r="AB1960" s="92"/>
      <c r="AC1960" s="92"/>
      <c r="AD1960" s="92"/>
      <c r="AE1960" s="92"/>
      <c r="AF1960" s="92"/>
      <c r="AG1960" s="92"/>
      <c r="AH1960" s="92"/>
      <c r="AI1960" s="92"/>
    </row>
    <row r="1961" spans="1:35" s="100" customFormat="1" x14ac:dyDescent="0.45">
      <c r="A1961" s="99"/>
      <c r="B1961" s="99"/>
      <c r="L1961" s="99"/>
      <c r="M1961" s="133"/>
      <c r="N1961" s="133"/>
      <c r="P1961" s="96"/>
      <c r="Q1961" s="92"/>
      <c r="R1961" s="92"/>
      <c r="S1961" s="92"/>
      <c r="T1961" s="92"/>
      <c r="V1961" s="92"/>
      <c r="Z1961" s="92"/>
      <c r="AA1961" s="92"/>
      <c r="AB1961" s="92"/>
      <c r="AC1961" s="92"/>
      <c r="AD1961" s="92"/>
      <c r="AE1961" s="92"/>
      <c r="AF1961" s="92"/>
      <c r="AG1961" s="92"/>
      <c r="AH1961" s="92"/>
      <c r="AI1961" s="92"/>
    </row>
    <row r="1962" spans="1:35" s="100" customFormat="1" x14ac:dyDescent="0.45">
      <c r="A1962" s="99"/>
      <c r="B1962" s="99"/>
      <c r="L1962" s="99"/>
      <c r="M1962" s="133"/>
      <c r="N1962" s="133"/>
      <c r="P1962" s="96"/>
      <c r="Q1962" s="92"/>
      <c r="R1962" s="92"/>
      <c r="S1962" s="92"/>
      <c r="T1962" s="92"/>
      <c r="V1962" s="92"/>
      <c r="Z1962" s="92"/>
      <c r="AA1962" s="92"/>
      <c r="AB1962" s="92"/>
      <c r="AC1962" s="92"/>
      <c r="AD1962" s="92"/>
      <c r="AE1962" s="92"/>
      <c r="AF1962" s="92"/>
      <c r="AG1962" s="92"/>
      <c r="AH1962" s="92"/>
      <c r="AI1962" s="92"/>
    </row>
    <row r="1963" spans="1:35" s="100" customFormat="1" x14ac:dyDescent="0.45">
      <c r="A1963" s="99"/>
      <c r="B1963" s="99"/>
      <c r="L1963" s="99"/>
      <c r="M1963" s="133"/>
      <c r="N1963" s="133"/>
      <c r="P1963" s="96"/>
      <c r="Q1963" s="92"/>
      <c r="R1963" s="92"/>
      <c r="S1963" s="92"/>
      <c r="T1963" s="92"/>
      <c r="V1963" s="92"/>
      <c r="Z1963" s="92"/>
      <c r="AA1963" s="92"/>
      <c r="AB1963" s="92"/>
      <c r="AC1963" s="92"/>
      <c r="AD1963" s="92"/>
      <c r="AE1963" s="92"/>
      <c r="AF1963" s="92"/>
      <c r="AG1963" s="92"/>
      <c r="AH1963" s="92"/>
      <c r="AI1963" s="92"/>
    </row>
    <row r="1964" spans="1:35" s="100" customFormat="1" x14ac:dyDescent="0.45">
      <c r="A1964" s="99"/>
      <c r="B1964" s="99"/>
      <c r="L1964" s="99"/>
      <c r="M1964" s="133"/>
      <c r="N1964" s="133"/>
      <c r="P1964" s="96"/>
      <c r="Q1964" s="92"/>
      <c r="R1964" s="92"/>
      <c r="S1964" s="92"/>
      <c r="T1964" s="92"/>
      <c r="V1964" s="92"/>
      <c r="Z1964" s="92"/>
      <c r="AA1964" s="92"/>
      <c r="AB1964" s="92"/>
      <c r="AC1964" s="92"/>
      <c r="AD1964" s="92"/>
      <c r="AE1964" s="92"/>
      <c r="AF1964" s="92"/>
      <c r="AG1964" s="92"/>
      <c r="AH1964" s="92"/>
      <c r="AI1964" s="92"/>
    </row>
    <row r="1965" spans="1:35" s="100" customFormat="1" x14ac:dyDescent="0.45">
      <c r="A1965" s="99"/>
      <c r="B1965" s="99"/>
      <c r="L1965" s="99"/>
      <c r="M1965" s="133"/>
      <c r="N1965" s="133"/>
      <c r="P1965" s="96"/>
      <c r="Q1965" s="92"/>
      <c r="R1965" s="92"/>
      <c r="S1965" s="92"/>
      <c r="T1965" s="92"/>
      <c r="V1965" s="92"/>
      <c r="Z1965" s="92"/>
      <c r="AA1965" s="92"/>
      <c r="AB1965" s="92"/>
      <c r="AC1965" s="92"/>
      <c r="AD1965" s="92"/>
      <c r="AE1965" s="92"/>
      <c r="AF1965" s="92"/>
      <c r="AG1965" s="92"/>
      <c r="AH1965" s="92"/>
      <c r="AI1965" s="92"/>
    </row>
    <row r="1966" spans="1:35" s="100" customFormat="1" x14ac:dyDescent="0.45">
      <c r="A1966" s="99"/>
      <c r="B1966" s="99"/>
      <c r="L1966" s="99"/>
      <c r="M1966" s="133"/>
      <c r="N1966" s="133"/>
      <c r="P1966" s="96"/>
      <c r="Q1966" s="92"/>
      <c r="R1966" s="92"/>
      <c r="S1966" s="92"/>
      <c r="T1966" s="92"/>
      <c r="V1966" s="92"/>
      <c r="Z1966" s="92"/>
      <c r="AA1966" s="92"/>
      <c r="AB1966" s="92"/>
      <c r="AC1966" s="92"/>
      <c r="AD1966" s="92"/>
      <c r="AE1966" s="92"/>
      <c r="AF1966" s="92"/>
      <c r="AG1966" s="92"/>
      <c r="AH1966" s="92"/>
      <c r="AI1966" s="92"/>
    </row>
    <row r="1967" spans="1:35" s="100" customFormat="1" x14ac:dyDescent="0.45">
      <c r="A1967" s="99"/>
      <c r="B1967" s="99"/>
      <c r="L1967" s="99"/>
      <c r="M1967" s="133"/>
      <c r="N1967" s="133"/>
      <c r="P1967" s="96"/>
      <c r="Q1967" s="92"/>
      <c r="R1967" s="92"/>
      <c r="S1967" s="92"/>
      <c r="T1967" s="92"/>
      <c r="V1967" s="92"/>
      <c r="Z1967" s="92"/>
      <c r="AA1967" s="92"/>
      <c r="AB1967" s="92"/>
      <c r="AC1967" s="92"/>
      <c r="AD1967" s="92"/>
      <c r="AE1967" s="92"/>
      <c r="AF1967" s="92"/>
      <c r="AG1967" s="92"/>
      <c r="AH1967" s="92"/>
      <c r="AI1967" s="92"/>
    </row>
    <row r="1968" spans="1:35" s="100" customFormat="1" x14ac:dyDescent="0.45">
      <c r="A1968" s="99"/>
      <c r="B1968" s="99"/>
      <c r="L1968" s="99"/>
      <c r="M1968" s="133"/>
      <c r="N1968" s="133"/>
      <c r="P1968" s="96"/>
      <c r="Q1968" s="92"/>
      <c r="R1968" s="92"/>
      <c r="S1968" s="92"/>
      <c r="T1968" s="92"/>
      <c r="V1968" s="92"/>
      <c r="Z1968" s="92"/>
      <c r="AA1968" s="92"/>
      <c r="AB1968" s="92"/>
      <c r="AC1968" s="92"/>
      <c r="AD1968" s="92"/>
      <c r="AE1968" s="92"/>
      <c r="AF1968" s="92"/>
      <c r="AG1968" s="92"/>
      <c r="AH1968" s="92"/>
      <c r="AI1968" s="92"/>
    </row>
    <row r="1969" spans="1:35" s="100" customFormat="1" x14ac:dyDescent="0.45">
      <c r="A1969" s="99"/>
      <c r="B1969" s="99"/>
      <c r="L1969" s="99"/>
      <c r="M1969" s="133"/>
      <c r="N1969" s="133"/>
      <c r="P1969" s="96"/>
      <c r="Q1969" s="92"/>
      <c r="R1969" s="92"/>
      <c r="S1969" s="92"/>
      <c r="T1969" s="92"/>
      <c r="V1969" s="92"/>
      <c r="Z1969" s="92"/>
      <c r="AA1969" s="92"/>
      <c r="AB1969" s="92"/>
      <c r="AC1969" s="92"/>
      <c r="AD1969" s="92"/>
      <c r="AE1969" s="92"/>
      <c r="AF1969" s="92"/>
      <c r="AG1969" s="92"/>
      <c r="AH1969" s="92"/>
      <c r="AI1969" s="92"/>
    </row>
    <row r="1970" spans="1:35" s="100" customFormat="1" x14ac:dyDescent="0.45">
      <c r="A1970" s="99"/>
      <c r="B1970" s="99"/>
      <c r="L1970" s="99"/>
      <c r="M1970" s="133"/>
      <c r="N1970" s="133"/>
      <c r="P1970" s="96"/>
      <c r="Q1970" s="92"/>
      <c r="R1970" s="92"/>
      <c r="S1970" s="92"/>
      <c r="T1970" s="92"/>
      <c r="V1970" s="92"/>
      <c r="Z1970" s="92"/>
      <c r="AA1970" s="92"/>
      <c r="AB1970" s="92"/>
      <c r="AC1970" s="92"/>
      <c r="AD1970" s="92"/>
      <c r="AE1970" s="92"/>
      <c r="AF1970" s="92"/>
      <c r="AG1970" s="92"/>
      <c r="AH1970" s="92"/>
      <c r="AI1970" s="92"/>
    </row>
    <row r="1971" spans="1:35" s="100" customFormat="1" x14ac:dyDescent="0.45">
      <c r="A1971" s="99"/>
      <c r="B1971" s="99"/>
      <c r="L1971" s="99"/>
      <c r="M1971" s="133"/>
      <c r="N1971" s="133"/>
      <c r="P1971" s="96"/>
      <c r="Q1971" s="92"/>
      <c r="R1971" s="92"/>
      <c r="S1971" s="92"/>
      <c r="T1971" s="92"/>
      <c r="V1971" s="92"/>
      <c r="Z1971" s="92"/>
      <c r="AA1971" s="92"/>
      <c r="AB1971" s="92"/>
      <c r="AC1971" s="92"/>
      <c r="AD1971" s="92"/>
      <c r="AE1971" s="92"/>
      <c r="AF1971" s="92"/>
      <c r="AG1971" s="92"/>
      <c r="AH1971" s="92"/>
      <c r="AI1971" s="92"/>
    </row>
    <row r="1972" spans="1:35" s="100" customFormat="1" x14ac:dyDescent="0.45">
      <c r="A1972" s="99"/>
      <c r="B1972" s="99"/>
      <c r="L1972" s="99"/>
      <c r="M1972" s="133"/>
      <c r="N1972" s="133"/>
      <c r="P1972" s="96"/>
      <c r="Q1972" s="92"/>
      <c r="R1972" s="92"/>
      <c r="S1972" s="92"/>
      <c r="T1972" s="92"/>
      <c r="V1972" s="92"/>
      <c r="Z1972" s="92"/>
      <c r="AA1972" s="92"/>
      <c r="AB1972" s="92"/>
      <c r="AC1972" s="92"/>
      <c r="AD1972" s="92"/>
      <c r="AE1972" s="92"/>
      <c r="AF1972" s="92"/>
      <c r="AG1972" s="92"/>
      <c r="AH1972" s="92"/>
      <c r="AI1972" s="92"/>
    </row>
    <row r="1973" spans="1:35" s="100" customFormat="1" x14ac:dyDescent="0.45">
      <c r="A1973" s="99"/>
      <c r="B1973" s="99"/>
      <c r="L1973" s="99"/>
      <c r="M1973" s="133"/>
      <c r="N1973" s="133"/>
      <c r="P1973" s="96"/>
      <c r="Q1973" s="92"/>
      <c r="R1973" s="92"/>
      <c r="S1973" s="92"/>
      <c r="T1973" s="92"/>
      <c r="V1973" s="92"/>
      <c r="Z1973" s="92"/>
      <c r="AA1973" s="92"/>
      <c r="AB1973" s="92"/>
      <c r="AC1973" s="92"/>
      <c r="AD1973" s="92"/>
      <c r="AE1973" s="92"/>
      <c r="AF1973" s="92"/>
      <c r="AG1973" s="92"/>
      <c r="AH1973" s="92"/>
      <c r="AI1973" s="92"/>
    </row>
    <row r="1974" spans="1:35" s="100" customFormat="1" x14ac:dyDescent="0.45">
      <c r="A1974" s="99"/>
      <c r="B1974" s="99"/>
      <c r="L1974" s="99"/>
      <c r="M1974" s="133"/>
      <c r="N1974" s="133"/>
      <c r="P1974" s="96"/>
      <c r="Q1974" s="92"/>
      <c r="R1974" s="92"/>
      <c r="S1974" s="92"/>
      <c r="T1974" s="92"/>
      <c r="V1974" s="92"/>
      <c r="Z1974" s="92"/>
      <c r="AA1974" s="92"/>
      <c r="AB1974" s="92"/>
      <c r="AC1974" s="92"/>
      <c r="AD1974" s="92"/>
      <c r="AE1974" s="92"/>
      <c r="AF1974" s="92"/>
      <c r="AG1974" s="92"/>
      <c r="AH1974" s="92"/>
      <c r="AI1974" s="92"/>
    </row>
    <row r="1975" spans="1:35" s="100" customFormat="1" x14ac:dyDescent="0.45">
      <c r="A1975" s="99"/>
      <c r="B1975" s="99"/>
      <c r="L1975" s="99"/>
      <c r="M1975" s="133"/>
      <c r="N1975" s="133"/>
      <c r="P1975" s="96"/>
      <c r="Q1975" s="92"/>
      <c r="R1975" s="92"/>
      <c r="S1975" s="92"/>
      <c r="T1975" s="92"/>
      <c r="V1975" s="92"/>
      <c r="Z1975" s="92"/>
      <c r="AA1975" s="92"/>
      <c r="AB1975" s="92"/>
      <c r="AC1975" s="92"/>
      <c r="AD1975" s="92"/>
      <c r="AE1975" s="92"/>
      <c r="AF1975" s="92"/>
      <c r="AG1975" s="92"/>
      <c r="AH1975" s="92"/>
      <c r="AI1975" s="92"/>
    </row>
    <row r="1976" spans="1:35" s="100" customFormat="1" x14ac:dyDescent="0.45">
      <c r="A1976" s="99"/>
      <c r="B1976" s="99"/>
      <c r="L1976" s="99"/>
      <c r="M1976" s="133"/>
      <c r="N1976" s="133"/>
      <c r="P1976" s="96"/>
      <c r="Q1976" s="92"/>
      <c r="R1976" s="92"/>
      <c r="S1976" s="92"/>
      <c r="T1976" s="92"/>
      <c r="V1976" s="92"/>
      <c r="Z1976" s="92"/>
      <c r="AA1976" s="92"/>
      <c r="AB1976" s="92"/>
      <c r="AC1976" s="92"/>
      <c r="AD1976" s="92"/>
      <c r="AE1976" s="92"/>
      <c r="AF1976" s="92"/>
      <c r="AG1976" s="92"/>
      <c r="AH1976" s="92"/>
      <c r="AI1976" s="92"/>
    </row>
    <row r="1977" spans="1:35" s="100" customFormat="1" x14ac:dyDescent="0.45">
      <c r="A1977" s="99"/>
      <c r="B1977" s="99"/>
      <c r="L1977" s="99"/>
      <c r="M1977" s="133"/>
      <c r="N1977" s="133"/>
      <c r="P1977" s="96"/>
      <c r="Q1977" s="92"/>
      <c r="R1977" s="92"/>
      <c r="S1977" s="92"/>
      <c r="T1977" s="92"/>
      <c r="V1977" s="92"/>
      <c r="Z1977" s="92"/>
      <c r="AA1977" s="92"/>
      <c r="AB1977" s="92"/>
      <c r="AC1977" s="92"/>
      <c r="AD1977" s="92"/>
      <c r="AE1977" s="92"/>
      <c r="AF1977" s="92"/>
      <c r="AG1977" s="92"/>
      <c r="AH1977" s="92"/>
      <c r="AI1977" s="92"/>
    </row>
    <row r="1978" spans="1:35" s="100" customFormat="1" x14ac:dyDescent="0.45">
      <c r="A1978" s="99"/>
      <c r="B1978" s="99"/>
      <c r="L1978" s="99"/>
      <c r="M1978" s="133"/>
      <c r="N1978" s="133"/>
      <c r="P1978" s="96"/>
      <c r="Q1978" s="92"/>
      <c r="R1978" s="92"/>
      <c r="S1978" s="92"/>
      <c r="T1978" s="92"/>
      <c r="V1978" s="92"/>
      <c r="Z1978" s="92"/>
      <c r="AA1978" s="92"/>
      <c r="AB1978" s="92"/>
      <c r="AC1978" s="92"/>
      <c r="AD1978" s="92"/>
      <c r="AE1978" s="92"/>
      <c r="AF1978" s="92"/>
      <c r="AG1978" s="92"/>
      <c r="AH1978" s="92"/>
      <c r="AI1978" s="92"/>
    </row>
    <row r="1979" spans="1:35" s="100" customFormat="1" x14ac:dyDescent="0.45">
      <c r="A1979" s="99"/>
      <c r="B1979" s="99"/>
      <c r="L1979" s="99"/>
      <c r="M1979" s="133"/>
      <c r="N1979" s="133"/>
      <c r="P1979" s="96"/>
      <c r="Q1979" s="92"/>
      <c r="R1979" s="92"/>
      <c r="S1979" s="92"/>
      <c r="T1979" s="92"/>
      <c r="V1979" s="92"/>
      <c r="Z1979" s="92"/>
      <c r="AA1979" s="92"/>
      <c r="AB1979" s="92"/>
      <c r="AC1979" s="92"/>
      <c r="AD1979" s="92"/>
      <c r="AE1979" s="92"/>
      <c r="AF1979" s="92"/>
      <c r="AG1979" s="92"/>
      <c r="AH1979" s="92"/>
      <c r="AI1979" s="92"/>
    </row>
    <row r="1980" spans="1:35" s="100" customFormat="1" x14ac:dyDescent="0.45">
      <c r="A1980" s="99"/>
      <c r="B1980" s="99"/>
      <c r="L1980" s="99"/>
      <c r="M1980" s="133"/>
      <c r="N1980" s="133"/>
      <c r="P1980" s="96"/>
      <c r="Q1980" s="92"/>
      <c r="R1980" s="92"/>
      <c r="S1980" s="92"/>
      <c r="T1980" s="92"/>
      <c r="V1980" s="92"/>
      <c r="Z1980" s="92"/>
      <c r="AA1980" s="92"/>
      <c r="AB1980" s="92"/>
      <c r="AC1980" s="92"/>
      <c r="AD1980" s="92"/>
      <c r="AE1980" s="92"/>
      <c r="AF1980" s="92"/>
      <c r="AG1980" s="92"/>
      <c r="AH1980" s="92"/>
      <c r="AI1980" s="92"/>
    </row>
    <row r="1981" spans="1:35" s="100" customFormat="1" x14ac:dyDescent="0.45">
      <c r="A1981" s="99"/>
      <c r="B1981" s="99"/>
      <c r="L1981" s="99"/>
      <c r="M1981" s="133"/>
      <c r="N1981" s="133"/>
      <c r="P1981" s="96"/>
      <c r="Q1981" s="92"/>
      <c r="R1981" s="92"/>
      <c r="S1981" s="92"/>
      <c r="T1981" s="92"/>
      <c r="V1981" s="92"/>
      <c r="Z1981" s="92"/>
      <c r="AA1981" s="92"/>
      <c r="AB1981" s="92"/>
      <c r="AC1981" s="92"/>
      <c r="AD1981" s="92"/>
      <c r="AE1981" s="92"/>
      <c r="AF1981" s="92"/>
      <c r="AG1981" s="92"/>
      <c r="AH1981" s="92"/>
      <c r="AI1981" s="92"/>
    </row>
    <row r="1982" spans="1:35" s="100" customFormat="1" x14ac:dyDescent="0.45">
      <c r="A1982" s="99"/>
      <c r="B1982" s="99"/>
      <c r="L1982" s="99"/>
      <c r="M1982" s="133"/>
      <c r="N1982" s="133"/>
      <c r="P1982" s="96"/>
      <c r="Q1982" s="92"/>
      <c r="R1982" s="92"/>
      <c r="S1982" s="92"/>
      <c r="T1982" s="92"/>
      <c r="V1982" s="92"/>
      <c r="Z1982" s="92"/>
      <c r="AA1982" s="92"/>
      <c r="AB1982" s="92"/>
      <c r="AC1982" s="92"/>
      <c r="AD1982" s="92"/>
      <c r="AE1982" s="92"/>
      <c r="AF1982" s="92"/>
      <c r="AG1982" s="92"/>
      <c r="AH1982" s="92"/>
      <c r="AI1982" s="92"/>
    </row>
    <row r="1983" spans="1:35" s="100" customFormat="1" x14ac:dyDescent="0.45">
      <c r="A1983" s="99"/>
      <c r="B1983" s="99"/>
      <c r="L1983" s="99"/>
      <c r="M1983" s="133"/>
      <c r="N1983" s="133"/>
      <c r="P1983" s="96"/>
      <c r="Q1983" s="92"/>
      <c r="R1983" s="92"/>
      <c r="S1983" s="92"/>
      <c r="T1983" s="92"/>
      <c r="V1983" s="92"/>
      <c r="Z1983" s="92"/>
      <c r="AA1983" s="92"/>
      <c r="AB1983" s="92"/>
      <c r="AC1983" s="92"/>
      <c r="AD1983" s="92"/>
      <c r="AE1983" s="92"/>
      <c r="AF1983" s="92"/>
      <c r="AG1983" s="92"/>
      <c r="AH1983" s="92"/>
      <c r="AI1983" s="92"/>
    </row>
    <row r="1984" spans="1:35" s="100" customFormat="1" x14ac:dyDescent="0.45">
      <c r="A1984" s="99"/>
      <c r="B1984" s="99"/>
      <c r="L1984" s="99"/>
      <c r="M1984" s="133"/>
      <c r="N1984" s="133"/>
      <c r="P1984" s="96"/>
      <c r="Q1984" s="92"/>
      <c r="R1984" s="92"/>
      <c r="S1984" s="92"/>
      <c r="T1984" s="92"/>
      <c r="V1984" s="92"/>
      <c r="Z1984" s="92"/>
      <c r="AA1984" s="92"/>
      <c r="AB1984" s="92"/>
      <c r="AC1984" s="92"/>
      <c r="AD1984" s="92"/>
      <c r="AE1984" s="92"/>
      <c r="AF1984" s="92"/>
      <c r="AG1984" s="92"/>
      <c r="AH1984" s="92"/>
      <c r="AI1984" s="92"/>
    </row>
    <row r="1985" spans="1:35" s="100" customFormat="1" x14ac:dyDescent="0.45">
      <c r="A1985" s="99"/>
      <c r="B1985" s="99"/>
      <c r="L1985" s="99"/>
      <c r="M1985" s="133"/>
      <c r="N1985" s="133"/>
      <c r="P1985" s="96"/>
      <c r="Q1985" s="92"/>
      <c r="R1985" s="92"/>
      <c r="S1985" s="92"/>
      <c r="T1985" s="92"/>
      <c r="V1985" s="92"/>
      <c r="Z1985" s="92"/>
      <c r="AA1985" s="92"/>
      <c r="AB1985" s="92"/>
      <c r="AC1985" s="92"/>
      <c r="AD1985" s="92"/>
      <c r="AE1985" s="92"/>
      <c r="AF1985" s="92"/>
      <c r="AG1985" s="92"/>
      <c r="AH1985" s="92"/>
      <c r="AI1985" s="92"/>
    </row>
    <row r="1986" spans="1:35" s="100" customFormat="1" x14ac:dyDescent="0.45">
      <c r="A1986" s="99"/>
      <c r="B1986" s="99"/>
      <c r="L1986" s="99"/>
      <c r="M1986" s="133"/>
      <c r="N1986" s="133"/>
      <c r="P1986" s="96"/>
      <c r="Q1986" s="92"/>
      <c r="R1986" s="92"/>
      <c r="S1986" s="92"/>
      <c r="T1986" s="92"/>
      <c r="V1986" s="92"/>
      <c r="Z1986" s="92"/>
      <c r="AA1986" s="92"/>
      <c r="AB1986" s="92"/>
      <c r="AC1986" s="92"/>
      <c r="AD1986" s="92"/>
      <c r="AE1986" s="92"/>
      <c r="AF1986" s="92"/>
      <c r="AG1986" s="92"/>
      <c r="AH1986" s="92"/>
      <c r="AI1986" s="92"/>
    </row>
    <row r="1987" spans="1:35" s="100" customFormat="1" x14ac:dyDescent="0.45">
      <c r="A1987" s="99"/>
      <c r="B1987" s="99"/>
      <c r="L1987" s="99"/>
      <c r="M1987" s="133"/>
      <c r="N1987" s="133"/>
      <c r="P1987" s="96"/>
      <c r="Q1987" s="92"/>
      <c r="R1987" s="92"/>
      <c r="S1987" s="92"/>
      <c r="T1987" s="92"/>
      <c r="V1987" s="92"/>
      <c r="Z1987" s="92"/>
      <c r="AA1987" s="92"/>
      <c r="AB1987" s="92"/>
      <c r="AC1987" s="92"/>
      <c r="AD1987" s="92"/>
      <c r="AE1987" s="92"/>
      <c r="AF1987" s="92"/>
      <c r="AG1987" s="92"/>
      <c r="AH1987" s="92"/>
      <c r="AI1987" s="92"/>
    </row>
    <row r="1988" spans="1:35" s="100" customFormat="1" x14ac:dyDescent="0.45">
      <c r="A1988" s="99"/>
      <c r="B1988" s="99"/>
      <c r="L1988" s="99"/>
      <c r="M1988" s="133"/>
      <c r="N1988" s="133"/>
      <c r="P1988" s="96"/>
      <c r="Q1988" s="92"/>
      <c r="R1988" s="92"/>
      <c r="S1988" s="92"/>
      <c r="T1988" s="92"/>
      <c r="V1988" s="92"/>
      <c r="Z1988" s="92"/>
      <c r="AA1988" s="92"/>
      <c r="AB1988" s="92"/>
      <c r="AC1988" s="92"/>
      <c r="AD1988" s="92"/>
      <c r="AE1988" s="92"/>
      <c r="AF1988" s="92"/>
      <c r="AG1988" s="92"/>
      <c r="AH1988" s="92"/>
      <c r="AI1988" s="92"/>
    </row>
    <row r="1989" spans="1:35" s="100" customFormat="1" x14ac:dyDescent="0.45">
      <c r="A1989" s="99"/>
      <c r="B1989" s="99"/>
      <c r="L1989" s="99"/>
      <c r="M1989" s="133"/>
      <c r="N1989" s="133"/>
      <c r="P1989" s="96"/>
      <c r="Q1989" s="92"/>
      <c r="R1989" s="92"/>
      <c r="S1989" s="92"/>
      <c r="T1989" s="92"/>
      <c r="V1989" s="92"/>
      <c r="Z1989" s="92"/>
      <c r="AA1989" s="92"/>
      <c r="AB1989" s="92"/>
      <c r="AC1989" s="92"/>
      <c r="AD1989" s="92"/>
      <c r="AE1989" s="92"/>
      <c r="AF1989" s="92"/>
      <c r="AG1989" s="92"/>
      <c r="AH1989" s="92"/>
      <c r="AI1989" s="92"/>
    </row>
    <row r="1990" spans="1:35" s="100" customFormat="1" x14ac:dyDescent="0.45">
      <c r="A1990" s="99"/>
      <c r="B1990" s="99"/>
      <c r="L1990" s="99"/>
      <c r="M1990" s="133"/>
      <c r="N1990" s="133"/>
      <c r="P1990" s="96"/>
      <c r="Q1990" s="92"/>
      <c r="R1990" s="92"/>
      <c r="S1990" s="92"/>
      <c r="T1990" s="92"/>
      <c r="V1990" s="92"/>
      <c r="Z1990" s="92"/>
      <c r="AA1990" s="92"/>
      <c r="AB1990" s="92"/>
      <c r="AC1990" s="92"/>
      <c r="AD1990" s="92"/>
      <c r="AE1990" s="92"/>
      <c r="AF1990" s="92"/>
      <c r="AG1990" s="92"/>
      <c r="AH1990" s="92"/>
      <c r="AI1990" s="92"/>
    </row>
    <row r="1991" spans="1:35" s="100" customFormat="1" x14ac:dyDescent="0.45">
      <c r="A1991" s="99"/>
      <c r="B1991" s="99"/>
      <c r="L1991" s="99"/>
      <c r="M1991" s="133"/>
      <c r="N1991" s="133"/>
      <c r="P1991" s="96"/>
      <c r="Q1991" s="92"/>
      <c r="R1991" s="92"/>
      <c r="S1991" s="92"/>
      <c r="T1991" s="92"/>
      <c r="V1991" s="92"/>
      <c r="Z1991" s="92"/>
      <c r="AA1991" s="92"/>
      <c r="AB1991" s="92"/>
      <c r="AC1991" s="92"/>
      <c r="AD1991" s="92"/>
      <c r="AE1991" s="92"/>
      <c r="AF1991" s="92"/>
      <c r="AG1991" s="92"/>
      <c r="AH1991" s="92"/>
      <c r="AI1991" s="92"/>
    </row>
    <row r="1992" spans="1:35" s="100" customFormat="1" x14ac:dyDescent="0.45">
      <c r="A1992" s="99"/>
      <c r="B1992" s="99"/>
      <c r="L1992" s="99"/>
      <c r="M1992" s="133"/>
      <c r="N1992" s="133"/>
      <c r="P1992" s="96"/>
      <c r="Q1992" s="92"/>
      <c r="R1992" s="92"/>
      <c r="S1992" s="92"/>
      <c r="T1992" s="92"/>
      <c r="V1992" s="92"/>
      <c r="Z1992" s="92"/>
      <c r="AA1992" s="92"/>
      <c r="AB1992" s="92"/>
      <c r="AC1992" s="92"/>
      <c r="AD1992" s="92"/>
      <c r="AE1992" s="92"/>
      <c r="AF1992" s="92"/>
      <c r="AG1992" s="92"/>
      <c r="AH1992" s="92"/>
      <c r="AI1992" s="92"/>
    </row>
    <row r="1993" spans="1:35" s="100" customFormat="1" x14ac:dyDescent="0.45">
      <c r="A1993" s="99"/>
      <c r="B1993" s="99"/>
      <c r="L1993" s="99"/>
      <c r="M1993" s="133"/>
      <c r="N1993" s="133"/>
      <c r="P1993" s="96"/>
      <c r="Q1993" s="92"/>
      <c r="R1993" s="92"/>
      <c r="S1993" s="92"/>
      <c r="T1993" s="92"/>
      <c r="V1993" s="92"/>
      <c r="Z1993" s="92"/>
      <c r="AA1993" s="92"/>
      <c r="AB1993" s="92"/>
      <c r="AC1993" s="92"/>
      <c r="AD1993" s="92"/>
      <c r="AE1993" s="92"/>
      <c r="AF1993" s="92"/>
      <c r="AG1993" s="92"/>
      <c r="AH1993" s="92"/>
      <c r="AI1993" s="92"/>
    </row>
    <row r="1994" spans="1:35" s="100" customFormat="1" x14ac:dyDescent="0.45">
      <c r="A1994" s="99"/>
      <c r="B1994" s="99"/>
      <c r="L1994" s="99"/>
      <c r="M1994" s="133"/>
      <c r="N1994" s="133"/>
      <c r="P1994" s="96"/>
      <c r="Q1994" s="92"/>
      <c r="R1994" s="92"/>
      <c r="S1994" s="92"/>
      <c r="T1994" s="92"/>
      <c r="V1994" s="92"/>
      <c r="Z1994" s="92"/>
      <c r="AA1994" s="92"/>
      <c r="AB1994" s="92"/>
      <c r="AC1994" s="92"/>
      <c r="AD1994" s="92"/>
      <c r="AE1994" s="92"/>
      <c r="AF1994" s="92"/>
      <c r="AG1994" s="92"/>
      <c r="AH1994" s="92"/>
      <c r="AI1994" s="92"/>
    </row>
    <row r="1995" spans="1:35" s="100" customFormat="1" x14ac:dyDescent="0.45">
      <c r="A1995" s="99"/>
      <c r="B1995" s="99"/>
      <c r="L1995" s="99"/>
      <c r="M1995" s="133"/>
      <c r="N1995" s="133"/>
      <c r="P1995" s="96"/>
      <c r="Q1995" s="92"/>
      <c r="R1995" s="92"/>
      <c r="S1995" s="92"/>
      <c r="T1995" s="92"/>
      <c r="V1995" s="92"/>
      <c r="Z1995" s="92"/>
      <c r="AA1995" s="92"/>
      <c r="AB1995" s="92"/>
      <c r="AC1995" s="92"/>
      <c r="AD1995" s="92"/>
      <c r="AE1995" s="92"/>
      <c r="AF1995" s="92"/>
      <c r="AG1995" s="92"/>
      <c r="AH1995" s="92"/>
      <c r="AI1995" s="92"/>
    </row>
    <row r="1996" spans="1:35" s="100" customFormat="1" x14ac:dyDescent="0.45">
      <c r="A1996" s="99"/>
      <c r="B1996" s="99"/>
      <c r="L1996" s="99"/>
      <c r="M1996" s="133"/>
      <c r="N1996" s="133"/>
      <c r="P1996" s="96"/>
      <c r="Q1996" s="92"/>
      <c r="R1996" s="92"/>
      <c r="S1996" s="92"/>
      <c r="T1996" s="92"/>
      <c r="V1996" s="92"/>
      <c r="Z1996" s="92"/>
      <c r="AA1996" s="92"/>
      <c r="AB1996" s="92"/>
      <c r="AC1996" s="92"/>
      <c r="AD1996" s="92"/>
      <c r="AE1996" s="92"/>
      <c r="AF1996" s="92"/>
      <c r="AG1996" s="92"/>
      <c r="AH1996" s="92"/>
      <c r="AI1996" s="92"/>
    </row>
    <row r="1997" spans="1:35" s="100" customFormat="1" x14ac:dyDescent="0.45">
      <c r="A1997" s="99"/>
      <c r="B1997" s="99"/>
      <c r="L1997" s="99"/>
      <c r="M1997" s="133"/>
      <c r="N1997" s="133"/>
      <c r="V1997" s="92"/>
    </row>
    <row r="1998" spans="1:35" s="100" customFormat="1" x14ac:dyDescent="0.45">
      <c r="A1998" s="99"/>
      <c r="B1998" s="99"/>
      <c r="L1998" s="99"/>
      <c r="M1998" s="133"/>
      <c r="N1998" s="133"/>
      <c r="V1998" s="92"/>
    </row>
    <row r="1999" spans="1:35" s="100" customFormat="1" x14ac:dyDescent="0.45">
      <c r="A1999" s="99"/>
      <c r="B1999" s="99"/>
      <c r="L1999" s="99"/>
      <c r="M1999" s="133"/>
      <c r="N1999" s="133"/>
      <c r="V1999" s="92"/>
    </row>
    <row r="2000" spans="1:35" s="100" customFormat="1" x14ac:dyDescent="0.45">
      <c r="A2000" s="99"/>
      <c r="B2000" s="99"/>
      <c r="L2000" s="99"/>
      <c r="M2000" s="133"/>
      <c r="N2000" s="133"/>
      <c r="V2000" s="92"/>
    </row>
    <row r="2001" spans="1:22" s="100" customFormat="1" x14ac:dyDescent="0.45">
      <c r="A2001" s="99"/>
      <c r="B2001" s="99"/>
      <c r="L2001" s="99"/>
      <c r="M2001" s="133"/>
      <c r="N2001" s="133"/>
      <c r="V2001" s="92"/>
    </row>
    <row r="2002" spans="1:22" s="100" customFormat="1" x14ac:dyDescent="0.45">
      <c r="A2002" s="99"/>
      <c r="B2002" s="99"/>
      <c r="L2002" s="99"/>
      <c r="M2002" s="133"/>
      <c r="N2002" s="133"/>
      <c r="V2002" s="92"/>
    </row>
    <row r="2003" spans="1:22" s="100" customFormat="1" x14ac:dyDescent="0.45">
      <c r="A2003" s="99"/>
      <c r="B2003" s="99"/>
      <c r="L2003" s="99"/>
      <c r="M2003" s="133"/>
      <c r="N2003" s="133"/>
      <c r="V2003" s="92"/>
    </row>
    <row r="2004" spans="1:22" s="100" customFormat="1" x14ac:dyDescent="0.45">
      <c r="A2004" s="99"/>
      <c r="B2004" s="99"/>
      <c r="L2004" s="99"/>
      <c r="M2004" s="133"/>
      <c r="N2004" s="133"/>
      <c r="V2004" s="92"/>
    </row>
    <row r="2005" spans="1:22" s="100" customFormat="1" x14ac:dyDescent="0.45">
      <c r="A2005" s="99"/>
      <c r="B2005" s="99"/>
      <c r="L2005" s="99"/>
      <c r="M2005" s="133"/>
      <c r="N2005" s="133"/>
      <c r="V2005" s="92"/>
    </row>
    <row r="2006" spans="1:22" s="100" customFormat="1" x14ac:dyDescent="0.45">
      <c r="A2006" s="99"/>
      <c r="B2006" s="99"/>
      <c r="L2006" s="99"/>
      <c r="M2006" s="133"/>
      <c r="N2006" s="133"/>
      <c r="V2006" s="92"/>
    </row>
    <row r="2007" spans="1:22" s="100" customFormat="1" x14ac:dyDescent="0.45">
      <c r="A2007" s="99"/>
      <c r="B2007" s="99"/>
      <c r="L2007" s="99"/>
      <c r="M2007" s="133"/>
      <c r="N2007" s="133"/>
      <c r="V2007" s="92"/>
    </row>
    <row r="2008" spans="1:22" s="100" customFormat="1" x14ac:dyDescent="0.45">
      <c r="A2008" s="99"/>
      <c r="B2008" s="99"/>
      <c r="L2008" s="99"/>
      <c r="M2008" s="133"/>
      <c r="N2008" s="133"/>
      <c r="V2008" s="92"/>
    </row>
    <row r="2009" spans="1:22" s="100" customFormat="1" x14ac:dyDescent="0.45">
      <c r="A2009" s="99"/>
      <c r="B2009" s="99"/>
      <c r="G2009" s="92"/>
      <c r="L2009" s="99"/>
      <c r="M2009" s="133"/>
      <c r="N2009" s="133"/>
      <c r="P2009" s="92"/>
      <c r="V2009" s="92"/>
    </row>
  </sheetData>
  <sheetProtection sort="0"/>
  <dataConsolidate/>
  <mergeCells count="5">
    <mergeCell ref="C1:D1"/>
    <mergeCell ref="E1:U1"/>
    <mergeCell ref="AA1:AD1"/>
    <mergeCell ref="AE1:AI1"/>
    <mergeCell ref="A1:B1"/>
  </mergeCells>
  <dataValidations count="1">
    <dataValidation type="date" operator="greaterThanOrEqual" allowBlank="1" showInputMessage="1" showErrorMessage="1" error="Enter Start Date (mm/dd/yyyy)" sqref="A3:B1048576" xr:uid="{944284C8-8221-437A-90B5-0F3EC3DA790F}">
      <formula1>44378</formula1>
    </dataValidation>
  </dataValidations>
  <printOptions horizontalCentered="1" headings="1"/>
  <pageMargins left="0.5" right="0.5" top="0.25" bottom="0.75" header="0.25" footer="0.5"/>
  <pageSetup scale="45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D3807D14-95CD-413B-87C9-FC47EF0DCA9E}">
          <x14:formula1>
            <xm:f>'Data Validation'!$F$2:$F$21</xm:f>
          </x14:formula1>
          <xm:sqref>P3:P1048576</xm:sqref>
        </x14:dataValidation>
        <x14:dataValidation type="list" allowBlank="1" showInputMessage="1" showErrorMessage="1" xr:uid="{E254D100-16FB-4226-B10E-2973C8E044B1}">
          <x14:formula1>
            <xm:f>'Data Validation'!$H$2:$H$13</xm:f>
          </x14:formula1>
          <xm:sqref>T3:T1048576</xm:sqref>
        </x14:dataValidation>
        <x14:dataValidation type="list" allowBlank="1" showInputMessage="1" showErrorMessage="1" xr:uid="{58AECFCD-ABEC-49E2-BAC2-462B5F6B9EB0}">
          <x14:formula1>
            <xm:f>'Data Validation'!$N$2:$N$10</xm:f>
          </x14:formula1>
          <xm:sqref>Z3:Z1048576</xm:sqref>
        </x14:dataValidation>
        <x14:dataValidation type="list" allowBlank="1" showInputMessage="1" showErrorMessage="1" xr:uid="{1E339403-3833-410B-9EE7-52EA1DCF88B1}">
          <x14:formula1>
            <xm:f>'Data Validation'!$A$2:$A$6</xm:f>
          </x14:formula1>
          <xm:sqref>Q3:Q1048576</xm:sqref>
        </x14:dataValidation>
        <x14:dataValidation type="list" allowBlank="1" showInputMessage="1" showErrorMessage="1" xr:uid="{195B0663-43E0-4FE8-80CE-4D95189A665A}">
          <x14:formula1>
            <xm:f>'Data Validation'!$B$2:$B$4</xm:f>
          </x14:formula1>
          <xm:sqref>R3:R1048576</xm:sqref>
        </x14:dataValidation>
        <x14:dataValidation type="list" allowBlank="1" showInputMessage="1" showErrorMessage="1" xr:uid="{D532657C-1438-413C-9BA1-40871A95169F}">
          <x14:formula1>
            <xm:f>'Data Validation'!$C$2:$C$9</xm:f>
          </x14:formula1>
          <xm:sqref>S3:S1048576</xm:sqref>
        </x14:dataValidation>
        <x14:dataValidation type="list" allowBlank="1" showInputMessage="1" showErrorMessage="1" xr:uid="{BE2AEACA-3BE5-415F-89A6-6886CA57274F}">
          <x14:formula1>
            <xm:f>'Data Validation'!$Q$2:$Q$2427</xm:f>
          </x14:formula1>
          <xm:sqref>O3:O1048576</xm:sqref>
        </x14:dataValidation>
        <x14:dataValidation type="list" allowBlank="1" showInputMessage="1" showErrorMessage="1" xr:uid="{5CCF3BE5-317D-4D0D-8794-09F8CDFCCA04}">
          <x14:formula1>
            <xm:f>'Data Validation'!$R$2:$R$227</xm:f>
          </x14:formula1>
          <xm:sqref>G3:G1048576</xm:sqref>
        </x14:dataValidation>
        <x14:dataValidation type="list" allowBlank="1" showInputMessage="1" showErrorMessage="1" xr:uid="{1ABD26A9-D238-42F6-8394-723636AFC260}">
          <x14:formula1>
            <xm:f>'Data Validation'!$P$2:$P$26</xm:f>
          </x14:formula1>
          <xm:sqref>AE2:AI1048576</xm:sqref>
        </x14:dataValidation>
        <x14:dataValidation type="list" allowBlank="1" showInputMessage="1" showErrorMessage="1" xr:uid="{C096C74B-35DE-4EC7-A06F-ED45C7889296}">
          <x14:formula1>
            <xm:f>'Data Validation'!$I$2:$I$7</xm:f>
          </x14:formula1>
          <xm:sqref>U3:U1048576</xm:sqref>
        </x14:dataValidation>
        <x14:dataValidation type="list" allowBlank="1" showInputMessage="1" showErrorMessage="1" xr:uid="{2EC4DD20-1D25-4F4E-80FC-E9A918898F13}">
          <x14:formula1>
            <xm:f>'Data Validation'!$J$2:$J$6</xm:f>
          </x14:formula1>
          <xm:sqref>V1</xm:sqref>
        </x14:dataValidation>
        <x14:dataValidation type="list" allowBlank="1" showInputMessage="1" showErrorMessage="1" xr:uid="{46D4B12D-833D-4DC9-8A26-175E06788749}">
          <x14:formula1>
            <xm:f>'Data Validation'!$K$2:$K$6</xm:f>
          </x14:formula1>
          <xm:sqref>W3:W1048576 W1</xm:sqref>
        </x14:dataValidation>
        <x14:dataValidation type="list" allowBlank="1" showInputMessage="1" showErrorMessage="1" xr:uid="{62913B23-C0FA-4AEF-86EC-516356A74EE8}">
          <x14:formula1>
            <xm:f>'Data Validation'!$M$2:$M$4</xm:f>
          </x14:formula1>
          <xm:sqref>Y3:Y1048576 Y1</xm:sqref>
        </x14:dataValidation>
        <x14:dataValidation type="list" allowBlank="1" showInputMessage="1" showErrorMessage="1" xr:uid="{BAC6B59F-C052-4F48-9B61-492D67F85B3B}">
          <x14:formula1>
            <xm:f>'Data Validation'!$L$2:$L$4</xm:f>
          </x14:formula1>
          <xm:sqref>X3:X1048576 X1</xm:sqref>
        </x14:dataValidation>
        <x14:dataValidation type="list" allowBlank="1" showInputMessage="1" showErrorMessage="1" xr:uid="{831DCEE6-FDEA-43C9-8672-EEE5F49D6612}">
          <x14:formula1>
            <xm:f>'Data Validation'!$J$2:$J$7</xm:f>
          </x14:formula1>
          <xm:sqref>V3:V1048576</xm:sqref>
        </x14:dataValidation>
        <x14:dataValidation type="list" allowBlank="1" showInputMessage="1" showErrorMessage="1" xr:uid="{D1AD7304-3F60-42C2-86A4-29D9533BD232}">
          <x14:formula1>
            <xm:f>'Data Validation'!$O$2:$O$21</xm:f>
          </x14:formula1>
          <xm:sqref>AA3:AD1048576 AA2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E8BCD-E59F-4E49-9868-EB4E72A674D3}">
  <sheetPr codeName="Sheet5"/>
  <dimension ref="A1:O48"/>
  <sheetViews>
    <sheetView zoomScaleNormal="100" workbookViewId="0">
      <selection activeCell="P18" sqref="P18"/>
    </sheetView>
  </sheetViews>
  <sheetFormatPr defaultColWidth="9.1328125" defaultRowHeight="12.75" x14ac:dyDescent="0.35"/>
  <cols>
    <col min="1" max="1" width="30.86328125" style="1" customWidth="1"/>
    <col min="2" max="2" width="13.1328125" style="1" customWidth="1"/>
    <col min="3" max="3" width="18.3984375" style="1" customWidth="1"/>
    <col min="4" max="4" width="3.265625" style="1" customWidth="1"/>
    <col min="5" max="5" width="35.265625" style="1" bestFit="1" customWidth="1"/>
    <col min="6" max="6" width="13.1328125" style="1" customWidth="1"/>
    <col min="7" max="7" width="16.3984375" style="1" customWidth="1"/>
    <col min="8" max="8" width="2.59765625" style="1" customWidth="1"/>
    <col min="9" max="9" width="0.1328125" style="1" customWidth="1"/>
    <col min="10" max="10" width="9.1328125" style="1" hidden="1" customWidth="1"/>
    <col min="11" max="11" width="38.265625" style="1" bestFit="1" customWidth="1"/>
    <col min="12" max="12" width="9.1328125" style="1"/>
    <col min="13" max="13" width="2.73046875" style="1" customWidth="1"/>
    <col min="14" max="14" width="29" style="1" bestFit="1" customWidth="1"/>
    <col min="15" max="16" width="9.1328125" style="1"/>
    <col min="17" max="17" width="26.3984375" style="1" bestFit="1" customWidth="1"/>
    <col min="18" max="16384" width="9.1328125" style="1"/>
  </cols>
  <sheetData>
    <row r="1" spans="1:15" ht="13.15" x14ac:dyDescent="0.4">
      <c r="A1" s="56" t="s">
        <v>39</v>
      </c>
    </row>
    <row r="2" spans="1:15" ht="13.15" thickBot="1" x14ac:dyDescent="0.4">
      <c r="A2" s="55" t="s">
        <v>40</v>
      </c>
      <c r="B2" s="54">
        <f>COUNTA('Program Participant Information'!C3:C1048576)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4.25" thickBot="1" x14ac:dyDescent="0.45">
      <c r="A3" s="13" t="s">
        <v>41</v>
      </c>
      <c r="B3" s="53" t="s">
        <v>42</v>
      </c>
      <c r="C3" s="45" t="s">
        <v>43</v>
      </c>
      <c r="D3" s="2"/>
      <c r="E3" s="13" t="s">
        <v>44</v>
      </c>
      <c r="F3" s="12" t="s">
        <v>42</v>
      </c>
      <c r="G3" s="45" t="s">
        <v>45</v>
      </c>
      <c r="H3" s="2"/>
      <c r="I3" s="2"/>
      <c r="J3" s="51" t="s">
        <v>46</v>
      </c>
      <c r="K3" s="52" t="s">
        <v>47</v>
      </c>
      <c r="L3" s="51" t="s">
        <v>46</v>
      </c>
      <c r="M3" s="2"/>
      <c r="N3" s="52" t="s">
        <v>48</v>
      </c>
      <c r="O3" s="51" t="s">
        <v>46</v>
      </c>
    </row>
    <row r="4" spans="1:15" x14ac:dyDescent="0.35">
      <c r="A4" s="3" t="s">
        <v>49</v>
      </c>
      <c r="B4" s="3">
        <f>SUM('Data Validation'!E2:E9)</f>
        <v>0</v>
      </c>
      <c r="C4" s="46" t="e">
        <f>(B4/B7)</f>
        <v>#DIV/0!</v>
      </c>
      <c r="D4" s="2"/>
      <c r="E4" s="45" t="s">
        <v>50</v>
      </c>
      <c r="F4" s="3">
        <f>COUNTIF('Program Participant Information'!S:S,"American Indian or Alaska Native")</f>
        <v>0</v>
      </c>
      <c r="G4" s="34" t="e">
        <f>(F4/F12)</f>
        <v>#DIV/0!</v>
      </c>
      <c r="H4" s="2"/>
      <c r="I4" s="2"/>
      <c r="J4" s="3"/>
      <c r="K4" s="25" t="s">
        <v>51</v>
      </c>
      <c r="L4" s="35"/>
      <c r="M4" s="2"/>
      <c r="N4" s="7" t="s">
        <v>52</v>
      </c>
      <c r="O4" s="3">
        <f>COUNTIF('Program Participant Information'!AA:AD,"Positive Youth Development")</f>
        <v>0</v>
      </c>
    </row>
    <row r="5" spans="1:15" x14ac:dyDescent="0.35">
      <c r="A5" s="50" t="s">
        <v>53</v>
      </c>
      <c r="B5" s="3">
        <f>SUM('Data Validation'!E10:E17)</f>
        <v>0</v>
      </c>
      <c r="C5" s="46" t="e">
        <f>(B5/B7)</f>
        <v>#DIV/0!</v>
      </c>
      <c r="D5" s="2"/>
      <c r="E5" s="3" t="s">
        <v>54</v>
      </c>
      <c r="F5" s="3">
        <f>COUNTIF('Program Participant Information'!S:S,"Asian")</f>
        <v>0</v>
      </c>
      <c r="G5" s="34" t="e">
        <f>(F5/F12)</f>
        <v>#DIV/0!</v>
      </c>
      <c r="H5" s="2"/>
      <c r="I5" s="2"/>
      <c r="J5" s="3"/>
      <c r="K5" s="7" t="s">
        <v>55</v>
      </c>
      <c r="L5" s="3">
        <f>COUNTIF('Program Participant Information'!AE:AI,"Court-ordered Community Service")</f>
        <v>0</v>
      </c>
      <c r="M5" s="2"/>
      <c r="N5" s="7" t="s">
        <v>56</v>
      </c>
      <c r="O5" s="3">
        <f>COUNTIF('Program Participant Information'!AA:AD,"Delinquent Behavior")</f>
        <v>0</v>
      </c>
    </row>
    <row r="6" spans="1:15" x14ac:dyDescent="0.35">
      <c r="A6" s="3" t="s">
        <v>57</v>
      </c>
      <c r="B6" s="3">
        <f>SUM('Data Validation'!E18:E22)</f>
        <v>0</v>
      </c>
      <c r="C6" s="46" t="e">
        <f>(B6/B7)</f>
        <v>#DIV/0!</v>
      </c>
      <c r="D6" s="2"/>
      <c r="E6" s="3" t="s">
        <v>58</v>
      </c>
      <c r="F6" s="3">
        <f>COUNTIF('Program Participant Information'!S:S,"Black or African American")</f>
        <v>0</v>
      </c>
      <c r="G6" s="34" t="e">
        <f>(F6/F12)</f>
        <v>#DIV/0!</v>
      </c>
      <c r="H6" s="2"/>
      <c r="I6" s="2"/>
      <c r="J6" s="3"/>
      <c r="K6" s="7" t="s">
        <v>59</v>
      </c>
      <c r="L6" s="3">
        <f>COUNTIF('Program Participant Information'!AE:AI,"Juvenile Review Board")</f>
        <v>0</v>
      </c>
      <c r="M6" s="2"/>
      <c r="N6" s="7" t="s">
        <v>60</v>
      </c>
      <c r="O6" s="3">
        <f>COUNTIF('Program Participant Information'!AA:AD,"Truancy")</f>
        <v>0</v>
      </c>
    </row>
    <row r="7" spans="1:15" ht="13.15" x14ac:dyDescent="0.4">
      <c r="A7" s="4" t="s">
        <v>61</v>
      </c>
      <c r="B7" s="4">
        <f>SUM(B4:B6)</f>
        <v>0</v>
      </c>
      <c r="C7" s="46" t="e">
        <f>(B7/B7)</f>
        <v>#DIV/0!</v>
      </c>
      <c r="D7" s="2"/>
      <c r="E7" s="3" t="s">
        <v>62</v>
      </c>
      <c r="F7" s="3">
        <f>COUNTIF('Program Participant Information'!S:S,"Native Hawaiian or Other Pacific Islander")</f>
        <v>0</v>
      </c>
      <c r="G7" s="34" t="e">
        <f>(F7/F12)</f>
        <v>#DIV/0!</v>
      </c>
      <c r="H7" s="2"/>
      <c r="I7" s="2"/>
      <c r="J7" s="3"/>
      <c r="K7" s="7" t="s">
        <v>63</v>
      </c>
      <c r="L7" s="3">
        <f>COUNTIF('Program Participant Information'!AE:AI,"Detention/suspension/expulsion")</f>
        <v>0</v>
      </c>
      <c r="M7" s="2"/>
      <c r="N7" s="7" t="s">
        <v>64</v>
      </c>
      <c r="O7" s="3">
        <f>COUNTIF('Program Participant Information'!AA:AD,"Defiance of school rules")</f>
        <v>0</v>
      </c>
    </row>
    <row r="8" spans="1:15" x14ac:dyDescent="0.35">
      <c r="A8" s="43"/>
      <c r="B8" s="43"/>
      <c r="C8" s="42"/>
      <c r="D8" s="2"/>
      <c r="E8" s="3" t="s">
        <v>65</v>
      </c>
      <c r="F8" s="3">
        <f>COUNTIF('Program Participant Information'!S:S,"Multiracial")</f>
        <v>0</v>
      </c>
      <c r="G8" s="34" t="e">
        <f>(F8/F12)</f>
        <v>#DIV/0!</v>
      </c>
      <c r="H8" s="2"/>
      <c r="I8" s="2"/>
      <c r="J8" s="3"/>
      <c r="K8" s="7" t="s">
        <v>66</v>
      </c>
      <c r="L8" s="3">
        <f>COUNTIF('Program Participant Information'!AE:AI,"Diversion")</f>
        <v>0</v>
      </c>
      <c r="M8" s="2"/>
      <c r="N8" s="7" t="s">
        <v>67</v>
      </c>
      <c r="O8" s="3">
        <f>COUNTIF('Program Participant Information'!AA:AD,"Indecent/inmoral conduct")</f>
        <v>0</v>
      </c>
    </row>
    <row r="9" spans="1:15" ht="13.5" thickBot="1" x14ac:dyDescent="0.45">
      <c r="A9" s="49" t="s">
        <v>68</v>
      </c>
      <c r="B9" s="48" t="s">
        <v>42</v>
      </c>
      <c r="C9" s="47" t="s">
        <v>69</v>
      </c>
      <c r="D9" s="2"/>
      <c r="E9" s="3" t="s">
        <v>70</v>
      </c>
      <c r="F9" s="3">
        <f>COUNTIF('Program Participant Information'!S:S,"Other")</f>
        <v>0</v>
      </c>
      <c r="G9" s="34" t="e">
        <f>(F9/F12)</f>
        <v>#DIV/0!</v>
      </c>
      <c r="H9" s="2"/>
      <c r="I9" s="2"/>
      <c r="J9" s="3"/>
      <c r="K9" s="7" t="s">
        <v>70</v>
      </c>
      <c r="L9" s="3">
        <f>COUNTIF('Program Participant Information'!AE:AI,"Other")</f>
        <v>0</v>
      </c>
      <c r="M9" s="2"/>
      <c r="N9" s="7" t="s">
        <v>71</v>
      </c>
      <c r="O9" s="3">
        <f>COUNTIF('Program Participant Information'!AA:AD,"Running away")</f>
        <v>0</v>
      </c>
    </row>
    <row r="10" spans="1:15" ht="13.15" x14ac:dyDescent="0.4">
      <c r="A10" s="5" t="s">
        <v>72</v>
      </c>
      <c r="B10" s="3">
        <f>SUM('Data Validation'!G2:G11)</f>
        <v>0</v>
      </c>
      <c r="C10" s="46" t="e">
        <f>(B10/B12)</f>
        <v>#DIV/0!</v>
      </c>
      <c r="D10" s="2"/>
      <c r="E10" s="45" t="s">
        <v>73</v>
      </c>
      <c r="F10" s="3">
        <f>COUNTIF('Program Participant Information'!S:S,"White")</f>
        <v>0</v>
      </c>
      <c r="G10" s="34" t="e">
        <f>(F10/F12)</f>
        <v>#DIV/0!</v>
      </c>
      <c r="H10" s="2"/>
      <c r="I10" s="2"/>
      <c r="J10" s="3"/>
      <c r="K10" s="5" t="s">
        <v>74</v>
      </c>
      <c r="L10" s="4">
        <f>SUM(L5:L9)</f>
        <v>0</v>
      </c>
      <c r="M10" s="2"/>
      <c r="N10" s="7" t="s">
        <v>75</v>
      </c>
      <c r="O10" s="3">
        <f>COUNTIF('Program Participant Information'!AA:AD,"Beyond Control")</f>
        <v>0</v>
      </c>
    </row>
    <row r="11" spans="1:15" x14ac:dyDescent="0.35">
      <c r="A11" s="5" t="s">
        <v>76</v>
      </c>
      <c r="B11" s="3">
        <f>SUM('Data Validation'!G12:G15)</f>
        <v>0</v>
      </c>
      <c r="C11" s="46" t="e">
        <f>(B11/B12)</f>
        <v>#DIV/0!</v>
      </c>
      <c r="D11" s="2"/>
      <c r="E11" s="45" t="s">
        <v>77</v>
      </c>
      <c r="F11" s="3">
        <f>COUNTIF('Program Participant Information'!S:S,"Unknown")</f>
        <v>0</v>
      </c>
      <c r="G11" s="34" t="e">
        <f>(F11/F12)</f>
        <v>#DIV/0!</v>
      </c>
      <c r="H11" s="2"/>
      <c r="I11" s="2"/>
      <c r="J11" s="3"/>
      <c r="K11" s="2"/>
      <c r="L11" s="2"/>
      <c r="M11" s="2"/>
      <c r="N11" s="7" t="s">
        <v>78</v>
      </c>
      <c r="O11" s="3">
        <f>COUNTIF('Program Participant Information'!AA:AD,"Non-school issues")</f>
        <v>0</v>
      </c>
    </row>
    <row r="12" spans="1:15" ht="13.15" x14ac:dyDescent="0.4">
      <c r="A12" s="4" t="s">
        <v>46</v>
      </c>
      <c r="B12" s="4">
        <f>SUM(B10:B11)</f>
        <v>0</v>
      </c>
      <c r="C12" s="8" t="e">
        <f>(B12/B12)</f>
        <v>#DIV/0!</v>
      </c>
      <c r="D12" s="2"/>
      <c r="E12" s="4" t="s">
        <v>46</v>
      </c>
      <c r="F12" s="4">
        <f>SUM(F4:F11)</f>
        <v>0</v>
      </c>
      <c r="G12" s="34" t="e">
        <f>SUM(G4:G11)</f>
        <v>#DIV/0!</v>
      </c>
      <c r="H12" s="2"/>
      <c r="I12" s="2"/>
      <c r="J12" s="3"/>
      <c r="K12" s="44" t="s">
        <v>79</v>
      </c>
      <c r="L12" s="35"/>
      <c r="M12" s="2"/>
      <c r="N12" s="7" t="s">
        <v>80</v>
      </c>
      <c r="O12" s="3">
        <f>COUNTIF('Program Participant Information'!AA:AD,"FWSN")</f>
        <v>0</v>
      </c>
    </row>
    <row r="13" spans="1:15" ht="13.15" x14ac:dyDescent="0.4">
      <c r="A13" s="43"/>
      <c r="B13" s="43"/>
      <c r="C13" s="42"/>
      <c r="D13" s="2"/>
      <c r="E13" s="41"/>
      <c r="F13" s="41"/>
      <c r="G13" s="40"/>
      <c r="H13" s="2"/>
      <c r="I13" s="2"/>
      <c r="J13" s="3"/>
      <c r="K13" s="7" t="s">
        <v>81</v>
      </c>
      <c r="L13" s="3">
        <f>COUNTIF('Program Participant Information'!AE:AI,"Individual Therapy")</f>
        <v>0</v>
      </c>
      <c r="M13" s="2"/>
      <c r="N13" s="5" t="s">
        <v>46</v>
      </c>
      <c r="O13" s="39">
        <f>SUM(O4:O12)</f>
        <v>0</v>
      </c>
    </row>
    <row r="14" spans="1:15" ht="13.15" x14ac:dyDescent="0.4">
      <c r="A14" s="4" t="s">
        <v>82</v>
      </c>
      <c r="B14" s="3" t="s">
        <v>42</v>
      </c>
      <c r="C14" s="8" t="s">
        <v>69</v>
      </c>
      <c r="D14" s="2"/>
      <c r="E14" s="4" t="s">
        <v>20</v>
      </c>
      <c r="F14" s="3" t="s">
        <v>42</v>
      </c>
      <c r="G14" s="3" t="s">
        <v>45</v>
      </c>
      <c r="H14" s="2"/>
      <c r="I14" s="2"/>
      <c r="J14" s="9"/>
      <c r="K14" s="7" t="s">
        <v>83</v>
      </c>
      <c r="L14" s="3">
        <f>COUNTIF('Program Participant Information'!AE:AI,"Family Therepy")</f>
        <v>0</v>
      </c>
      <c r="M14" s="2"/>
      <c r="N14" s="38"/>
      <c r="O14" s="37"/>
    </row>
    <row r="15" spans="1:15" ht="13.9" x14ac:dyDescent="0.4">
      <c r="A15" s="3" t="s">
        <v>84</v>
      </c>
      <c r="B15" s="3">
        <f>COUNTIF('Program Participant Information'!Z:Z,"Police")</f>
        <v>0</v>
      </c>
      <c r="C15" s="8" t="e">
        <f>(B15/B2)</f>
        <v>#DIV/0!</v>
      </c>
      <c r="D15" s="2"/>
      <c r="E15" s="3" t="s">
        <v>85</v>
      </c>
      <c r="F15" s="3">
        <f>COUNTIF('Program Participant Information'!R:R,"Not Hispanic/Latino")</f>
        <v>0</v>
      </c>
      <c r="G15" s="34" t="e">
        <f>(F15/F18)</f>
        <v>#DIV/0!</v>
      </c>
      <c r="H15" s="2"/>
      <c r="I15" s="2"/>
      <c r="J15" s="3"/>
      <c r="K15" s="7" t="s">
        <v>86</v>
      </c>
      <c r="L15" s="3">
        <f>COUNTIF('Program Participant Information'!AE:AI,"Group Therapy")</f>
        <v>0</v>
      </c>
      <c r="M15" s="2"/>
      <c r="N15" s="36" t="s">
        <v>87</v>
      </c>
      <c r="O15" s="35"/>
    </row>
    <row r="16" spans="1:15" x14ac:dyDescent="0.35">
      <c r="A16" s="3" t="s">
        <v>17</v>
      </c>
      <c r="B16" s="3">
        <f>COUNTIF('Program Participant Information'!Z:Z,"School")</f>
        <v>0</v>
      </c>
      <c r="C16" s="8" t="e">
        <f>(B16/B2)</f>
        <v>#DIV/0!</v>
      </c>
      <c r="D16" s="2"/>
      <c r="E16" s="10" t="s">
        <v>88</v>
      </c>
      <c r="F16" s="3">
        <f>COUNTIF('Program Participant Information'!R:R,"Hispanic/Latino")</f>
        <v>0</v>
      </c>
      <c r="G16" s="34" t="e">
        <f>(F16/F18)</f>
        <v>#DIV/0!</v>
      </c>
      <c r="H16" s="2"/>
      <c r="I16" s="2"/>
      <c r="J16" s="3"/>
      <c r="K16" s="7" t="s">
        <v>89</v>
      </c>
      <c r="L16" s="3">
        <f>COUNTIF('Program Participant Information'!AE:AI,"Crisis Intervention")</f>
        <v>0</v>
      </c>
      <c r="M16" s="2"/>
      <c r="N16" s="7" t="s">
        <v>90</v>
      </c>
      <c r="O16" s="3">
        <f>COUNTIF('Program Participant Information'!AA:AD,"Depression")</f>
        <v>0</v>
      </c>
    </row>
    <row r="17" spans="1:15" x14ac:dyDescent="0.35">
      <c r="A17" s="3" t="s">
        <v>91</v>
      </c>
      <c r="B17" s="3">
        <f>COUNTIF('Program Participant Information'!Z:Z,"Parent/Guardian")</f>
        <v>0</v>
      </c>
      <c r="C17" s="8" t="e">
        <f>(B17/B2)</f>
        <v>#DIV/0!</v>
      </c>
      <c r="D17" s="2"/>
      <c r="E17" s="10" t="s">
        <v>77</v>
      </c>
      <c r="F17" s="3">
        <f>COUNTIF('Program Participant Information'!R:R,"Unknown")</f>
        <v>0</v>
      </c>
      <c r="G17" s="34" t="e">
        <f>(F17/F18)</f>
        <v>#DIV/0!</v>
      </c>
      <c r="H17" s="2"/>
      <c r="I17" s="2"/>
      <c r="J17" s="3"/>
      <c r="K17" s="7" t="s">
        <v>92</v>
      </c>
      <c r="L17" s="3">
        <f>COUNTIF('Program Participant Information'!AE:AI,"Case Management")</f>
        <v>0</v>
      </c>
      <c r="M17" s="2"/>
      <c r="N17" s="7" t="s">
        <v>93</v>
      </c>
      <c r="O17" s="3">
        <f>COUNTIF('Program Participant Information'!AA:AD,"Suicidal Behavior")</f>
        <v>0</v>
      </c>
    </row>
    <row r="18" spans="1:15" ht="13.15" x14ac:dyDescent="0.4">
      <c r="A18" s="3" t="s">
        <v>94</v>
      </c>
      <c r="B18" s="3">
        <f>COUNTIF('Program Participant Information'!Z:Z,"DCF")</f>
        <v>0</v>
      </c>
      <c r="C18" s="8" t="e">
        <f>(B18/B2)</f>
        <v>#DIV/0!</v>
      </c>
      <c r="D18" s="2"/>
      <c r="E18" s="4" t="s">
        <v>46</v>
      </c>
      <c r="F18" s="4">
        <f>SUM(F15:F17)</f>
        <v>0</v>
      </c>
      <c r="G18" s="105" t="e">
        <f>SUM(G15:G17)</f>
        <v>#DIV/0!</v>
      </c>
      <c r="H18" s="2"/>
      <c r="I18" s="2"/>
      <c r="J18" s="3"/>
      <c r="K18" s="7" t="s">
        <v>70</v>
      </c>
      <c r="L18" s="3">
        <f>COUNTIF('Program Participant Information'!AE:AI,"Other")</f>
        <v>0</v>
      </c>
      <c r="M18" s="2"/>
      <c r="N18" s="7" t="s">
        <v>95</v>
      </c>
      <c r="O18" s="3">
        <f>COUNTIF('Program Participant Information'!AA:AD,"Physical/Sexual Abuse/Neglect")</f>
        <v>0</v>
      </c>
    </row>
    <row r="19" spans="1:15" ht="13.15" thickBot="1" x14ac:dyDescent="0.4">
      <c r="A19" s="3" t="s">
        <v>96</v>
      </c>
      <c r="B19" s="3">
        <f>COUNTIF('Program Participant Information'!Z:Z,"Superior Court/Juvenile Matters")</f>
        <v>0</v>
      </c>
      <c r="C19" s="8" t="e">
        <f>(B19/B2)</f>
        <v>#DIV/0!</v>
      </c>
      <c r="D19" s="2"/>
      <c r="E19" s="2"/>
      <c r="F19" s="2"/>
      <c r="G19" s="2"/>
      <c r="H19" s="2"/>
      <c r="I19" s="2"/>
      <c r="J19" s="3"/>
      <c r="K19" s="24" t="s">
        <v>61</v>
      </c>
      <c r="L19" s="3">
        <f>SUM(L13:L18)</f>
        <v>0</v>
      </c>
      <c r="M19" s="2"/>
      <c r="N19" s="7" t="s">
        <v>97</v>
      </c>
      <c r="O19" s="3">
        <f>COUNTIF('Program Participant Information'!AA:AD,"Bullying")</f>
        <v>0</v>
      </c>
    </row>
    <row r="20" spans="1:15" ht="13.15" thickBot="1" x14ac:dyDescent="0.4">
      <c r="A20" s="3" t="s">
        <v>98</v>
      </c>
      <c r="B20" s="3">
        <f>COUNTIF('Program Participant Information'!Z:Z,"Social Service Agency")</f>
        <v>0</v>
      </c>
      <c r="C20" s="8" t="e">
        <f>(B20/B2)</f>
        <v>#DIV/0!</v>
      </c>
      <c r="D20" s="2"/>
      <c r="E20" s="33" t="s">
        <v>22</v>
      </c>
      <c r="F20" s="12" t="s">
        <v>42</v>
      </c>
      <c r="G20" s="3" t="s">
        <v>45</v>
      </c>
      <c r="H20" s="2"/>
      <c r="I20" s="2"/>
      <c r="J20" s="3"/>
      <c r="K20" s="32"/>
      <c r="L20" s="23"/>
      <c r="M20" s="2"/>
      <c r="N20" s="7" t="s">
        <v>99</v>
      </c>
      <c r="O20" s="3">
        <f>COUNTIF('Program Participant Information'!AA:AD,"Substance Abuse")</f>
        <v>0</v>
      </c>
    </row>
    <row r="21" spans="1:15" x14ac:dyDescent="0.35">
      <c r="A21" s="3" t="s">
        <v>59</v>
      </c>
      <c r="B21" s="3">
        <f>COUNTIF('Program Participant Information'!Z:Z,"Juvenile Review Board")</f>
        <v>0</v>
      </c>
      <c r="C21" s="8" t="e">
        <f>(B21/B2)</f>
        <v>#DIV/0!</v>
      </c>
      <c r="D21" s="2"/>
      <c r="E21" s="3" t="s">
        <v>100</v>
      </c>
      <c r="F21" s="3">
        <f>COUNTIF('Program Participant Information'!T:T,"Two Parent")</f>
        <v>0</v>
      </c>
      <c r="G21" s="8" t="e">
        <f>(F21/B2)</f>
        <v>#DIV/0!</v>
      </c>
      <c r="H21" s="2"/>
      <c r="I21" s="2"/>
      <c r="J21" s="3"/>
      <c r="K21" s="20" t="s">
        <v>101</v>
      </c>
      <c r="L21" s="3">
        <f>COUNTIF('Program Participant Information'!AE:AI,"Child Welfare")</f>
        <v>0</v>
      </c>
      <c r="M21" s="2"/>
      <c r="N21" s="7" t="s">
        <v>102</v>
      </c>
      <c r="O21" s="3">
        <f>COUNTIF('Program Participant Information'!AA:AD,"Pregnancy/Teen Parent")</f>
        <v>0</v>
      </c>
    </row>
    <row r="22" spans="1:15" ht="13.15" x14ac:dyDescent="0.4">
      <c r="A22" s="3" t="s">
        <v>103</v>
      </c>
      <c r="B22" s="3">
        <f>COUNTIF('Program Participant Information'!Z:Z,"Self")</f>
        <v>0</v>
      </c>
      <c r="C22" s="8" t="e">
        <f>(B22/B2)</f>
        <v>#DIV/0!</v>
      </c>
      <c r="D22" s="2"/>
      <c r="E22" s="45" t="s">
        <v>104</v>
      </c>
      <c r="F22" s="3">
        <f>COUNTIF('Program Participant Information'!T:T,"Step and Birth Parents")</f>
        <v>0</v>
      </c>
      <c r="G22" s="8" t="e">
        <f>(F22/B2)</f>
        <v>#DIV/0!</v>
      </c>
      <c r="H22" s="2"/>
      <c r="I22" s="2"/>
      <c r="J22" s="3"/>
      <c r="K22" s="24" t="s">
        <v>46</v>
      </c>
      <c r="L22" s="4">
        <f>L21</f>
        <v>0</v>
      </c>
      <c r="M22" s="2"/>
      <c r="N22" s="7" t="s">
        <v>105</v>
      </c>
      <c r="O22" s="3">
        <f>COUNTIF('Program Participant Information'!AA:AD,"Homelessness/At Risk of")</f>
        <v>0</v>
      </c>
    </row>
    <row r="23" spans="1:15" ht="13.15" x14ac:dyDescent="0.4">
      <c r="A23" s="3" t="s">
        <v>70</v>
      </c>
      <c r="B23" s="3">
        <f>COUNTIF('Program Participant Information'!Z:Z,"Other")</f>
        <v>0</v>
      </c>
      <c r="C23" s="8" t="e">
        <f>(B23/B2)</f>
        <v>#DIV/0!</v>
      </c>
      <c r="D23" s="2"/>
      <c r="E23" s="3" t="s">
        <v>106</v>
      </c>
      <c r="F23" s="3">
        <f>COUNTIF('Program Participant Information'!T:T,"Single Parent (female)")</f>
        <v>0</v>
      </c>
      <c r="G23" s="8" t="e">
        <f>(F23/B2)</f>
        <v>#DIV/0!</v>
      </c>
      <c r="H23" s="2"/>
      <c r="I23" s="2"/>
      <c r="J23" s="3"/>
      <c r="K23" s="31"/>
      <c r="L23" s="27"/>
      <c r="M23" s="2"/>
      <c r="N23" s="7" t="s">
        <v>107</v>
      </c>
      <c r="O23" s="3">
        <f>COUNTIF('Program Participant Information'!AA:AD,"Parenting/Family Issues")</f>
        <v>0</v>
      </c>
    </row>
    <row r="24" spans="1:15" ht="13.15" x14ac:dyDescent="0.4">
      <c r="A24" s="4" t="s">
        <v>46</v>
      </c>
      <c r="B24" s="4">
        <f>SUM(B15:B23)</f>
        <v>0</v>
      </c>
      <c r="C24" s="8" t="e">
        <f>(B24/B2)</f>
        <v>#DIV/0!</v>
      </c>
      <c r="D24" s="2"/>
      <c r="E24" s="3" t="s">
        <v>108</v>
      </c>
      <c r="F24" s="3">
        <f>COUNTIF('Program Participant Information'!T:T,"Single Parent (male)")</f>
        <v>0</v>
      </c>
      <c r="G24" s="8" t="e">
        <f>(F24/B2)</f>
        <v>#DIV/0!</v>
      </c>
      <c r="H24" s="2"/>
      <c r="I24" s="2"/>
      <c r="J24" s="3"/>
      <c r="K24" s="30" t="s">
        <v>109</v>
      </c>
      <c r="L24" s="3">
        <f>COUNTIF('Program Participant Information'!AE:AI,"Teen Pregnancy Prevention")</f>
        <v>0</v>
      </c>
      <c r="M24" s="2"/>
      <c r="N24" s="7" t="s">
        <v>110</v>
      </c>
      <c r="O24" s="3">
        <f>COUNTIF('Program Participant Information'!AA:AD,"School Issues")</f>
        <v>0</v>
      </c>
    </row>
    <row r="25" spans="1:15" ht="13.15" x14ac:dyDescent="0.4">
      <c r="A25" s="23"/>
      <c r="B25" s="23"/>
      <c r="C25" s="23"/>
      <c r="D25" s="2"/>
      <c r="E25" s="3" t="s">
        <v>111</v>
      </c>
      <c r="F25" s="3">
        <f>COUNTIF('Program Participant Information'!T:T,"Grandparents")</f>
        <v>0</v>
      </c>
      <c r="G25" s="8" t="e">
        <f>(F25/B2)</f>
        <v>#DIV/0!</v>
      </c>
      <c r="H25" s="2"/>
      <c r="I25" s="2"/>
      <c r="J25" s="3"/>
      <c r="K25" s="24" t="s">
        <v>46</v>
      </c>
      <c r="L25" s="4">
        <f>L24</f>
        <v>0</v>
      </c>
      <c r="M25" s="2"/>
      <c r="N25" s="7" t="s">
        <v>112</v>
      </c>
      <c r="O25" s="3">
        <f>COUNTIF('Program Participant Information'!AA:AD,"Internet Related")</f>
        <v>0</v>
      </c>
    </row>
    <row r="26" spans="1:15" ht="13.15" x14ac:dyDescent="0.4">
      <c r="A26" s="23"/>
      <c r="B26" s="23"/>
      <c r="C26" s="29"/>
      <c r="D26" s="2"/>
      <c r="E26" s="3" t="s">
        <v>113</v>
      </c>
      <c r="F26" s="3">
        <f>COUNTIF('Program Participant Information'!T:T,"Relative/Guardian")</f>
        <v>0</v>
      </c>
      <c r="G26" s="8" t="e">
        <f>(F26/B2)</f>
        <v>#DIV/0!</v>
      </c>
      <c r="H26" s="2"/>
      <c r="I26" s="2"/>
      <c r="J26" s="3"/>
      <c r="K26" s="28"/>
      <c r="L26" s="27"/>
      <c r="M26" s="2"/>
      <c r="N26" s="26" t="s">
        <v>114</v>
      </c>
      <c r="O26" s="3">
        <f>COUNTIF('Program Participant Information'!AA:AD,"Dating Violence")</f>
        <v>0</v>
      </c>
    </row>
    <row r="27" spans="1:15" x14ac:dyDescent="0.35">
      <c r="A27" s="23"/>
      <c r="B27" s="23"/>
      <c r="C27" s="23"/>
      <c r="D27" s="2"/>
      <c r="E27" s="3" t="s">
        <v>115</v>
      </c>
      <c r="F27" s="3">
        <f>COUNTIF('Program Participant Information'!T:T,"DCF Guardianship")</f>
        <v>0</v>
      </c>
      <c r="G27" s="8" t="e">
        <f>(F27/B2)</f>
        <v>#DIV/0!</v>
      </c>
      <c r="H27" s="2"/>
      <c r="I27" s="2"/>
      <c r="J27" s="3"/>
      <c r="K27" s="25" t="s">
        <v>116</v>
      </c>
      <c r="L27" s="3">
        <f>COUNTIF('Program Participant Information'!AE:AI,"Teen Parent Education")</f>
        <v>0</v>
      </c>
      <c r="M27" s="2"/>
      <c r="N27" s="7" t="s">
        <v>70</v>
      </c>
      <c r="O27" s="3">
        <f>COUNTIF('Program Participant Information'!AA:AD,"Other")</f>
        <v>0</v>
      </c>
    </row>
    <row r="28" spans="1:15" ht="13.15" x14ac:dyDescent="0.4">
      <c r="A28" s="23"/>
      <c r="B28" s="23"/>
      <c r="C28" s="23"/>
      <c r="D28" s="2"/>
      <c r="E28" s="3" t="s">
        <v>117</v>
      </c>
      <c r="F28" s="3">
        <f>COUNTIF('Program Participant Information'!T:T,"Foster Parent(s)")</f>
        <v>0</v>
      </c>
      <c r="G28" s="8" t="e">
        <f>(F28/B2)</f>
        <v>#DIV/0!</v>
      </c>
      <c r="H28" s="2"/>
      <c r="I28" s="2"/>
      <c r="J28" s="3"/>
      <c r="K28" s="24" t="s">
        <v>61</v>
      </c>
      <c r="L28" s="4">
        <f>L27</f>
        <v>0</v>
      </c>
      <c r="M28" s="2"/>
      <c r="N28" s="108" t="s">
        <v>46</v>
      </c>
      <c r="O28" s="4">
        <f>SUM(O16:O27)</f>
        <v>0</v>
      </c>
    </row>
    <row r="29" spans="1:15" x14ac:dyDescent="0.35">
      <c r="A29" s="23"/>
      <c r="B29" s="23"/>
      <c r="C29" s="23"/>
      <c r="D29" s="2"/>
      <c r="E29" s="3" t="s">
        <v>118</v>
      </c>
      <c r="F29" s="3">
        <f>COUNTIF('Program Participant Information'!T:T,"On Own")</f>
        <v>0</v>
      </c>
      <c r="G29" s="8" t="e">
        <f>(F29/B2)</f>
        <v>#DIV/0!</v>
      </c>
      <c r="H29" s="2"/>
      <c r="I29" s="2"/>
      <c r="J29" s="9"/>
      <c r="K29" s="22" t="s">
        <v>38</v>
      </c>
      <c r="L29" s="21"/>
      <c r="M29" s="2"/>
      <c r="N29" s="2"/>
      <c r="O29" s="2"/>
    </row>
    <row r="30" spans="1:15" ht="15" x14ac:dyDescent="0.4">
      <c r="A30" s="18" t="s">
        <v>119</v>
      </c>
      <c r="B30" s="17"/>
      <c r="C30" s="2"/>
      <c r="D30" s="2"/>
      <c r="E30" s="3" t="s">
        <v>120</v>
      </c>
      <c r="F30" s="3">
        <f>COUNTIF('Program Participant Information'!T:T,"Joint Custody")</f>
        <v>0</v>
      </c>
      <c r="G30" s="8" t="e">
        <f>(F30/B2)</f>
        <v>#DIV/0!</v>
      </c>
      <c r="H30" s="2"/>
      <c r="I30" s="2"/>
      <c r="J30" s="9"/>
      <c r="K30" s="20" t="s">
        <v>121</v>
      </c>
      <c r="L30" s="3"/>
      <c r="M30" s="2"/>
      <c r="N30" s="19" t="s">
        <v>122</v>
      </c>
      <c r="O30" s="3"/>
    </row>
    <row r="31" spans="1:15" ht="13.9" x14ac:dyDescent="0.4">
      <c r="A31" s="18" t="s">
        <v>123</v>
      </c>
      <c r="B31" s="17"/>
      <c r="C31" s="2"/>
      <c r="D31" s="2"/>
      <c r="E31" s="16" t="s">
        <v>70</v>
      </c>
      <c r="F31" s="3">
        <f>COUNTIF('Program Participant Information'!T:T,"Other")</f>
        <v>0</v>
      </c>
      <c r="G31" s="8" t="e">
        <f>(F31/B2)</f>
        <v>#DIV/0!</v>
      </c>
      <c r="H31" s="2"/>
      <c r="I31" s="2"/>
      <c r="J31" s="15"/>
      <c r="K31" s="7" t="s">
        <v>124</v>
      </c>
      <c r="L31" s="3">
        <f>COUNTIF('Program Participant Information'!AE:AI,"After-school programming")</f>
        <v>0</v>
      </c>
      <c r="M31" s="2"/>
      <c r="N31" s="3" t="s">
        <v>125</v>
      </c>
      <c r="O31" s="106">
        <f>COUNTIF('Program Participant Information'!U:U,"Not homeless")</f>
        <v>0</v>
      </c>
    </row>
    <row r="32" spans="1:15" ht="13.15" x14ac:dyDescent="0.4">
      <c r="A32" s="2"/>
      <c r="B32" s="2"/>
      <c r="C32" s="2"/>
      <c r="D32" s="2"/>
      <c r="E32" s="4" t="s">
        <v>46</v>
      </c>
      <c r="F32" s="4">
        <f>SUM(F21:F31)</f>
        <v>0</v>
      </c>
      <c r="G32" s="8" t="e">
        <f>(F32/B2)</f>
        <v>#DIV/0!</v>
      </c>
      <c r="H32" s="2"/>
      <c r="I32" s="2"/>
      <c r="J32" s="9"/>
      <c r="K32" s="7" t="s">
        <v>126</v>
      </c>
      <c r="L32" s="3">
        <f>COUNTIF('Program Participant Information'!AE:AI,"Employment/Training")</f>
        <v>0</v>
      </c>
      <c r="M32" s="2"/>
      <c r="N32" s="3" t="s">
        <v>127</v>
      </c>
      <c r="O32" s="106">
        <f>COUNTIF('Program Participant Information'!U:U,"Homeless shelter")</f>
        <v>0</v>
      </c>
    </row>
    <row r="33" spans="1:15" ht="13.15" thickBot="1" x14ac:dyDescent="0.4">
      <c r="A33" s="2"/>
      <c r="B33" s="2"/>
      <c r="C33" s="2"/>
      <c r="D33" s="2"/>
      <c r="E33" s="2"/>
      <c r="F33" s="2"/>
      <c r="G33" s="14"/>
      <c r="H33" s="2"/>
      <c r="I33" s="2"/>
      <c r="J33" s="9"/>
      <c r="K33" s="7" t="s">
        <v>128</v>
      </c>
      <c r="L33" s="3">
        <f>COUNTIF('Program Participant Information'!AE:AI,"Leadership Development")</f>
        <v>0</v>
      </c>
      <c r="M33" s="2"/>
      <c r="N33" s="3" t="s">
        <v>129</v>
      </c>
      <c r="O33" s="106">
        <f>COUNTIF('Program Participant Information'!U:U,"Double up/shared housing")</f>
        <v>0</v>
      </c>
    </row>
    <row r="34" spans="1:15" ht="13.5" thickBot="1" x14ac:dyDescent="0.45">
      <c r="A34" s="2"/>
      <c r="B34" s="2"/>
      <c r="C34" s="2"/>
      <c r="D34" s="2"/>
      <c r="E34" s="13" t="s">
        <v>19</v>
      </c>
      <c r="F34" s="12" t="s">
        <v>42</v>
      </c>
      <c r="G34" s="8" t="s">
        <v>69</v>
      </c>
      <c r="H34" s="2"/>
      <c r="I34" s="2"/>
      <c r="J34" s="9"/>
      <c r="K34" s="7" t="s">
        <v>130</v>
      </c>
      <c r="L34" s="3">
        <f>COUNTIF('Program Participant Information'!AE:AI,"Mentoring")</f>
        <v>0</v>
      </c>
      <c r="M34" s="2"/>
      <c r="N34" s="3" t="s">
        <v>131</v>
      </c>
      <c r="O34" s="106">
        <f>COUNTIF('Program Participant Information'!U:U,"Unsheltered")</f>
        <v>0</v>
      </c>
    </row>
    <row r="35" spans="1:15" x14ac:dyDescent="0.35">
      <c r="A35" s="2"/>
      <c r="B35" s="2"/>
      <c r="C35" s="2"/>
      <c r="D35" s="2"/>
      <c r="E35" s="11" t="s">
        <v>132</v>
      </c>
      <c r="F35" s="3">
        <f>COUNTIF('Program Participant Information'!Q:Q,"Male")</f>
        <v>0</v>
      </c>
      <c r="G35" s="8" t="e">
        <f>(F35/B2)</f>
        <v>#DIV/0!</v>
      </c>
      <c r="H35" s="2"/>
      <c r="I35" s="2"/>
      <c r="J35" s="9"/>
      <c r="K35" s="7" t="s">
        <v>133</v>
      </c>
      <c r="L35" s="3">
        <f>COUNTIF('Program Participant Information'!AE:AI,"Life Skills Training")</f>
        <v>0</v>
      </c>
      <c r="M35" s="2"/>
      <c r="N35" s="3" t="s">
        <v>134</v>
      </c>
      <c r="O35" s="106">
        <f>COUNTIF('Program Participant Information'!U:U,"Hotel/motel")</f>
        <v>0</v>
      </c>
    </row>
    <row r="36" spans="1:15" x14ac:dyDescent="0.35">
      <c r="A36" s="2"/>
      <c r="B36" s="2"/>
      <c r="C36" s="2"/>
      <c r="D36" s="2"/>
      <c r="E36" s="10" t="s">
        <v>135</v>
      </c>
      <c r="F36" s="3">
        <f>COUNTIF('Program Participant Information'!Q:Q,"Female")</f>
        <v>0</v>
      </c>
      <c r="G36" s="8" t="e">
        <f>(F36/B2)</f>
        <v>#DIV/0!</v>
      </c>
      <c r="H36" s="2"/>
      <c r="I36" s="2"/>
      <c r="J36" s="3"/>
      <c r="K36" s="7" t="s">
        <v>136</v>
      </c>
      <c r="L36" s="3">
        <f>COUNTIF('Program Participant Information'!AE:AI,"Commuity Service")</f>
        <v>0</v>
      </c>
      <c r="M36" s="2"/>
      <c r="N36" s="3" t="s">
        <v>137</v>
      </c>
      <c r="O36" s="106">
        <f>COUNTIF('Program Participant Information'!U:U,"Unaccompanied youth")</f>
        <v>0</v>
      </c>
    </row>
    <row r="37" spans="1:15" ht="13.15" x14ac:dyDescent="0.4">
      <c r="A37" s="2"/>
      <c r="B37" s="2"/>
      <c r="C37" s="2"/>
      <c r="D37" s="2"/>
      <c r="E37" s="1" t="s">
        <v>138</v>
      </c>
      <c r="F37" s="3">
        <f>COUNTIF('Program Participant Information'!Q:Q,"Transgender")</f>
        <v>0</v>
      </c>
      <c r="G37" s="8" t="e">
        <f>(F37/B2)</f>
        <v>#DIV/0!</v>
      </c>
      <c r="H37" s="2"/>
      <c r="I37" s="2"/>
      <c r="J37" s="9"/>
      <c r="K37" s="7" t="s">
        <v>139</v>
      </c>
      <c r="L37" s="3">
        <f>COUNTIF('Program Participant Information'!AE:AI,"Service Learning")</f>
        <v>0</v>
      </c>
      <c r="M37" s="2"/>
      <c r="N37" s="107" t="s">
        <v>46</v>
      </c>
      <c r="O37" s="4">
        <f>SUM(O30:O36)</f>
        <v>0</v>
      </c>
    </row>
    <row r="38" spans="1:15" ht="13.15" x14ac:dyDescent="0.4">
      <c r="A38" s="2"/>
      <c r="B38" s="2"/>
      <c r="C38" s="2"/>
      <c r="D38" s="2"/>
      <c r="E38" s="4" t="s">
        <v>46</v>
      </c>
      <c r="F38" s="4">
        <f>SUM(F35:F37)</f>
        <v>0</v>
      </c>
      <c r="G38" s="8" t="e">
        <f>(F38/B2)</f>
        <v>#DIV/0!</v>
      </c>
      <c r="H38" s="2"/>
      <c r="I38" s="2"/>
      <c r="J38" s="3"/>
      <c r="K38" s="7" t="s">
        <v>140</v>
      </c>
      <c r="L38" s="3">
        <f>COUNTIF('Program Participant Information'!AE:AI,"Summer Programs")</f>
        <v>0</v>
      </c>
      <c r="M38" s="2"/>
    </row>
    <row r="39" spans="1:15" x14ac:dyDescent="0.35">
      <c r="A39" s="2"/>
      <c r="B39" s="2"/>
      <c r="C39" s="2"/>
      <c r="D39" s="2"/>
      <c r="E39" s="2"/>
      <c r="F39" s="2"/>
      <c r="G39" s="2"/>
      <c r="H39" s="2"/>
      <c r="I39" s="2"/>
      <c r="J39" s="3"/>
      <c r="K39" s="6" t="s">
        <v>70</v>
      </c>
      <c r="L39" s="3">
        <f>COUNTIF('Program Participant Information'!AE:AI,"Other")</f>
        <v>0</v>
      </c>
      <c r="M39" s="2"/>
      <c r="N39" s="2"/>
      <c r="O39" s="2"/>
    </row>
    <row r="40" spans="1:15" ht="13.15" x14ac:dyDescent="0.4">
      <c r="A40" s="2"/>
      <c r="B40" s="2"/>
      <c r="C40" s="2"/>
      <c r="D40" s="2"/>
      <c r="E40" s="2"/>
      <c r="F40" s="2"/>
      <c r="G40" s="2"/>
      <c r="H40" s="2"/>
      <c r="I40" s="2"/>
      <c r="J40" s="3"/>
      <c r="K40" s="5" t="s">
        <v>46</v>
      </c>
      <c r="L40" s="4">
        <f>SUM(L31:L39)</f>
        <v>0</v>
      </c>
      <c r="M40" s="2"/>
      <c r="N40" s="2"/>
      <c r="O40" s="2"/>
    </row>
    <row r="41" spans="1:15" x14ac:dyDescent="0.35">
      <c r="A41" s="2"/>
      <c r="B41" s="2"/>
      <c r="C41" s="2"/>
      <c r="D41" s="2"/>
      <c r="E41" s="2"/>
      <c r="F41" s="2"/>
      <c r="G41" s="2"/>
      <c r="H41" s="2"/>
      <c r="I41" s="2"/>
      <c r="J41" s="3"/>
      <c r="K41" s="2"/>
      <c r="L41" s="2"/>
      <c r="M41" s="2"/>
      <c r="N41" s="2"/>
      <c r="O41" s="2"/>
    </row>
    <row r="42" spans="1:15" x14ac:dyDescent="0.35">
      <c r="A42" s="2"/>
      <c r="B42" s="2"/>
      <c r="C42" s="2"/>
      <c r="D42" s="2"/>
      <c r="E42" s="2"/>
      <c r="F42" s="2"/>
      <c r="G42" s="2"/>
      <c r="H42" s="2"/>
      <c r="I42" s="2"/>
      <c r="J42" s="3"/>
      <c r="K42" s="2"/>
      <c r="L42" s="2"/>
      <c r="M42" s="2"/>
      <c r="N42" s="2"/>
      <c r="O42" s="2"/>
    </row>
    <row r="43" spans="1:15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</sheetData>
  <sheetProtection selectLockedCells="1"/>
  <pageMargins left="0.75" right="0" top="0.5" bottom="0.25" header="0.25" footer="0.5"/>
  <pageSetup orientation="landscape" r:id="rId1"/>
  <headerFooter alignWithMargins="0">
    <oddHeader>&amp;C&amp;"Georgia,Bold"&amp;12YSB Annual Summary Report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A1FD0-11C4-424C-9FCC-7E35EEEFF7CE}">
  <dimension ref="A1:T2427"/>
  <sheetViews>
    <sheetView zoomScale="87" zoomScaleNormal="87" workbookViewId="0">
      <selection activeCell="I6" sqref="I6"/>
    </sheetView>
  </sheetViews>
  <sheetFormatPr defaultColWidth="9.1328125" defaultRowHeight="12.75" x14ac:dyDescent="0.35"/>
  <cols>
    <col min="1" max="1" width="13.59765625" style="57" customWidth="1"/>
    <col min="2" max="2" width="18.265625" style="57" customWidth="1"/>
    <col min="3" max="3" width="35.73046875" style="57" customWidth="1"/>
    <col min="4" max="4" width="13.59765625" style="57" customWidth="1"/>
    <col min="5" max="5" width="12.59765625" style="71" customWidth="1"/>
    <col min="6" max="6" width="19.3984375" style="57" customWidth="1"/>
    <col min="7" max="7" width="15.73046875" style="71" customWidth="1"/>
    <col min="8" max="8" width="25.265625" style="57" customWidth="1"/>
    <col min="9" max="13" width="24.265625" style="57" customWidth="1"/>
    <col min="14" max="15" width="28" style="57" customWidth="1"/>
    <col min="16" max="16" width="32.73046875" style="57" customWidth="1"/>
    <col min="17" max="17" width="73" style="57" customWidth="1"/>
    <col min="18" max="18" width="21.73046875" style="57" customWidth="1"/>
    <col min="19" max="19" width="9.1328125" style="80"/>
    <col min="20" max="20" width="15.59765625" style="71" customWidth="1"/>
    <col min="21" max="16384" width="9.1328125" style="57"/>
  </cols>
  <sheetData>
    <row r="1" spans="1:20" s="76" customFormat="1" ht="27.75" x14ac:dyDescent="0.35">
      <c r="A1" s="75" t="s">
        <v>19</v>
      </c>
      <c r="B1" s="75" t="s">
        <v>20</v>
      </c>
      <c r="C1" s="75" t="s">
        <v>44</v>
      </c>
      <c r="D1" s="75" t="s">
        <v>15</v>
      </c>
      <c r="E1" s="84" t="s">
        <v>141</v>
      </c>
      <c r="F1" s="75" t="s">
        <v>142</v>
      </c>
      <c r="G1" s="77" t="s">
        <v>143</v>
      </c>
      <c r="H1" s="75" t="s">
        <v>22</v>
      </c>
      <c r="I1" s="121" t="s">
        <v>23</v>
      </c>
      <c r="J1" s="121" t="s">
        <v>24</v>
      </c>
      <c r="K1" s="121" t="s">
        <v>25</v>
      </c>
      <c r="L1" s="121" t="s">
        <v>26</v>
      </c>
      <c r="M1" s="121" t="s">
        <v>27</v>
      </c>
      <c r="N1" s="75" t="s">
        <v>28</v>
      </c>
      <c r="O1" s="75" t="s">
        <v>144</v>
      </c>
      <c r="P1" s="75" t="s">
        <v>47</v>
      </c>
      <c r="Q1" s="75" t="s">
        <v>145</v>
      </c>
      <c r="R1" s="75" t="s">
        <v>9</v>
      </c>
      <c r="S1" s="79" t="s">
        <v>146</v>
      </c>
      <c r="T1" s="79" t="s">
        <v>147</v>
      </c>
    </row>
    <row r="2" spans="1:20" x14ac:dyDescent="0.35">
      <c r="A2" s="58" t="s">
        <v>132</v>
      </c>
      <c r="B2" s="58" t="s">
        <v>88</v>
      </c>
      <c r="C2" s="59" t="s">
        <v>50</v>
      </c>
      <c r="D2" s="60" t="s">
        <v>148</v>
      </c>
      <c r="E2" s="72">
        <f>COUNTIF('Program Participant Information'!M:M,"One")</f>
        <v>0</v>
      </c>
      <c r="F2" s="63" t="s">
        <v>149</v>
      </c>
      <c r="G2" s="69">
        <f>COUNTIF('Program Participant Information'!P:P,"Pre-K")</f>
        <v>0</v>
      </c>
      <c r="H2" s="64" t="s">
        <v>117</v>
      </c>
      <c r="I2" s="60" t="s">
        <v>125</v>
      </c>
      <c r="J2" s="125" t="s">
        <v>150</v>
      </c>
      <c r="K2" s="60" t="s">
        <v>151</v>
      </c>
      <c r="L2" s="60" t="s">
        <v>152</v>
      </c>
      <c r="M2" s="60" t="s">
        <v>152</v>
      </c>
      <c r="N2" s="61" t="s">
        <v>84</v>
      </c>
      <c r="O2" s="68" t="s">
        <v>153</v>
      </c>
      <c r="P2" s="62" t="s">
        <v>154</v>
      </c>
      <c r="Q2" t="s">
        <v>155</v>
      </c>
      <c r="R2" s="66" t="s">
        <v>156</v>
      </c>
      <c r="S2" s="80">
        <v>44378</v>
      </c>
      <c r="T2" s="71">
        <v>0</v>
      </c>
    </row>
    <row r="3" spans="1:20" x14ac:dyDescent="0.35">
      <c r="A3" s="58" t="s">
        <v>135</v>
      </c>
      <c r="B3" s="58" t="s">
        <v>85</v>
      </c>
      <c r="C3" s="59" t="s">
        <v>54</v>
      </c>
      <c r="D3" s="60" t="s">
        <v>157</v>
      </c>
      <c r="E3" s="73">
        <f>COUNTIF('Program Participant Information'!M:M,"Two")</f>
        <v>0</v>
      </c>
      <c r="F3" s="63" t="s">
        <v>158</v>
      </c>
      <c r="G3" s="70">
        <f>COUNTIF('Program Participant Information'!P:P,"Kindergarten")</f>
        <v>0</v>
      </c>
      <c r="H3" s="64" t="s">
        <v>159</v>
      </c>
      <c r="I3" s="60" t="s">
        <v>127</v>
      </c>
      <c r="J3" s="124" t="s">
        <v>160</v>
      </c>
      <c r="K3" s="60" t="s">
        <v>161</v>
      </c>
      <c r="L3" s="60" t="s">
        <v>162</v>
      </c>
      <c r="M3" s="60" t="s">
        <v>162</v>
      </c>
      <c r="N3" s="61" t="s">
        <v>17</v>
      </c>
      <c r="O3" s="68" t="s">
        <v>97</v>
      </c>
      <c r="P3" s="62" t="s">
        <v>163</v>
      </c>
      <c r="Q3" t="s">
        <v>164</v>
      </c>
      <c r="R3" s="67" t="s">
        <v>165</v>
      </c>
      <c r="S3" s="80">
        <v>44379</v>
      </c>
      <c r="T3" s="71">
        <v>1</v>
      </c>
    </row>
    <row r="4" spans="1:20" x14ac:dyDescent="0.35">
      <c r="A4" s="58" t="s">
        <v>138</v>
      </c>
      <c r="B4" s="58" t="s">
        <v>166</v>
      </c>
      <c r="C4" s="59" t="s">
        <v>58</v>
      </c>
      <c r="D4" s="60" t="s">
        <v>167</v>
      </c>
      <c r="E4" s="73">
        <f>COUNTIF('Program Participant Information'!M:M,"Three")</f>
        <v>0</v>
      </c>
      <c r="F4" s="63" t="s">
        <v>148</v>
      </c>
      <c r="G4" s="70">
        <f>COUNTIF('Program Participant Information'!P:P,"One")</f>
        <v>0</v>
      </c>
      <c r="H4" s="64" t="s">
        <v>120</v>
      </c>
      <c r="I4" s="60" t="s">
        <v>129</v>
      </c>
      <c r="J4" s="124" t="s">
        <v>168</v>
      </c>
      <c r="K4" s="60" t="s">
        <v>169</v>
      </c>
      <c r="L4" s="60" t="s">
        <v>166</v>
      </c>
      <c r="M4" s="60" t="s">
        <v>166</v>
      </c>
      <c r="N4" s="61" t="s">
        <v>91</v>
      </c>
      <c r="O4" s="68" t="s">
        <v>114</v>
      </c>
      <c r="P4" s="62" t="s">
        <v>170</v>
      </c>
      <c r="Q4" t="s">
        <v>171</v>
      </c>
      <c r="R4" s="67" t="s">
        <v>172</v>
      </c>
      <c r="S4" s="80">
        <v>44380</v>
      </c>
    </row>
    <row r="5" spans="1:20" x14ac:dyDescent="0.35">
      <c r="A5" s="57" t="s">
        <v>173</v>
      </c>
      <c r="C5" s="59" t="s">
        <v>62</v>
      </c>
      <c r="D5" s="60" t="s">
        <v>174</v>
      </c>
      <c r="E5" s="73">
        <f>COUNTIF('Program Participant Information'!M:M,"Four")</f>
        <v>0</v>
      </c>
      <c r="F5" s="63" t="s">
        <v>157</v>
      </c>
      <c r="G5" s="70">
        <f>COUNTIF('Program Participant Information'!P:P,"Two")</f>
        <v>0</v>
      </c>
      <c r="H5" s="64" t="s">
        <v>118</v>
      </c>
      <c r="I5" s="60" t="s">
        <v>131</v>
      </c>
      <c r="J5" s="124" t="s">
        <v>131</v>
      </c>
      <c r="K5" s="60" t="s">
        <v>162</v>
      </c>
      <c r="L5" s="60"/>
      <c r="M5" s="60"/>
      <c r="N5" s="61" t="s">
        <v>94</v>
      </c>
      <c r="O5" s="68" t="s">
        <v>175</v>
      </c>
      <c r="P5" s="62" t="s">
        <v>136</v>
      </c>
      <c r="Q5" t="s">
        <v>176</v>
      </c>
      <c r="R5" s="67" t="s">
        <v>177</v>
      </c>
      <c r="S5" s="80">
        <v>44381</v>
      </c>
    </row>
    <row r="6" spans="1:20" x14ac:dyDescent="0.35">
      <c r="A6" s="57" t="s">
        <v>166</v>
      </c>
      <c r="C6" s="59" t="s">
        <v>65</v>
      </c>
      <c r="D6" s="60" t="s">
        <v>178</v>
      </c>
      <c r="E6" s="73">
        <f>COUNTIF('Program Participant Information'!M:M,"Five")</f>
        <v>0</v>
      </c>
      <c r="F6" s="63" t="s">
        <v>167</v>
      </c>
      <c r="G6" s="70">
        <f>COUNTIF('Program Participant Information'!P:P,"Three")</f>
        <v>0</v>
      </c>
      <c r="H6" s="64" t="s">
        <v>70</v>
      </c>
      <c r="I6" s="60" t="s">
        <v>134</v>
      </c>
      <c r="J6" s="124" t="s">
        <v>179</v>
      </c>
      <c r="K6" s="60" t="s">
        <v>166</v>
      </c>
      <c r="L6" s="60"/>
      <c r="M6" s="60"/>
      <c r="N6" s="61" t="s">
        <v>96</v>
      </c>
      <c r="O6" s="68" t="s">
        <v>180</v>
      </c>
      <c r="P6" s="62" t="s">
        <v>181</v>
      </c>
      <c r="Q6" t="s">
        <v>182</v>
      </c>
      <c r="R6" s="67" t="s">
        <v>183</v>
      </c>
      <c r="S6" s="80">
        <v>44382</v>
      </c>
    </row>
    <row r="7" spans="1:20" x14ac:dyDescent="0.35">
      <c r="C7" s="59" t="s">
        <v>70</v>
      </c>
      <c r="D7" s="60" t="s">
        <v>184</v>
      </c>
      <c r="E7" s="73">
        <f>COUNTIF('Program Participant Information'!M:M,"Six")</f>
        <v>0</v>
      </c>
      <c r="F7" s="63" t="s">
        <v>174</v>
      </c>
      <c r="G7" s="70">
        <f>COUNTIF('Program Participant Information'!P:P,"Four")</f>
        <v>0</v>
      </c>
      <c r="H7" s="64" t="s">
        <v>113</v>
      </c>
      <c r="I7" s="57" t="s">
        <v>166</v>
      </c>
      <c r="J7" s="124" t="s">
        <v>166</v>
      </c>
      <c r="K7" s="60"/>
      <c r="L7" s="60"/>
      <c r="M7" s="60"/>
      <c r="N7" s="61" t="s">
        <v>98</v>
      </c>
      <c r="O7" s="68" t="s">
        <v>90</v>
      </c>
      <c r="P7" s="62" t="s">
        <v>185</v>
      </c>
      <c r="Q7" t="s">
        <v>186</v>
      </c>
      <c r="R7" s="67" t="s">
        <v>187</v>
      </c>
      <c r="S7" s="80">
        <v>44383</v>
      </c>
    </row>
    <row r="8" spans="1:20" x14ac:dyDescent="0.35">
      <c r="C8" s="59" t="s">
        <v>73</v>
      </c>
      <c r="D8" s="60" t="s">
        <v>188</v>
      </c>
      <c r="E8" s="73">
        <f>COUNTIF('Program Participant Information'!M:M,"Seven")</f>
        <v>0</v>
      </c>
      <c r="F8" s="63" t="s">
        <v>178</v>
      </c>
      <c r="G8" s="70">
        <f>COUNTIF('Program Participant Information'!P:P,"Five")</f>
        <v>0</v>
      </c>
      <c r="H8" s="65" t="s">
        <v>189</v>
      </c>
      <c r="N8" s="61" t="s">
        <v>59</v>
      </c>
      <c r="O8" s="68" t="s">
        <v>105</v>
      </c>
      <c r="P8" s="62" t="s">
        <v>63</v>
      </c>
      <c r="Q8" t="s">
        <v>190</v>
      </c>
      <c r="R8" s="67" t="s">
        <v>191</v>
      </c>
      <c r="S8" s="80">
        <v>44384</v>
      </c>
    </row>
    <row r="9" spans="1:20" x14ac:dyDescent="0.35">
      <c r="C9" s="59" t="s">
        <v>166</v>
      </c>
      <c r="D9" s="60" t="s">
        <v>192</v>
      </c>
      <c r="E9" s="73">
        <f>COUNTIF('Program Participant Information'!M:M,"Eight")</f>
        <v>0</v>
      </c>
      <c r="F9" s="63" t="s">
        <v>184</v>
      </c>
      <c r="G9" s="70">
        <f>COUNTIF('Program Participant Information'!P:P,"Six")</f>
        <v>0</v>
      </c>
      <c r="H9" s="65" t="s">
        <v>193</v>
      </c>
      <c r="N9" s="61" t="s">
        <v>103</v>
      </c>
      <c r="O9" s="68" t="s">
        <v>194</v>
      </c>
      <c r="P9" s="62" t="s">
        <v>195</v>
      </c>
      <c r="Q9" t="s">
        <v>196</v>
      </c>
      <c r="R9" s="67" t="s">
        <v>197</v>
      </c>
      <c r="S9" s="80">
        <v>44385</v>
      </c>
    </row>
    <row r="10" spans="1:20" x14ac:dyDescent="0.35">
      <c r="D10" s="60" t="s">
        <v>198</v>
      </c>
      <c r="E10" s="73">
        <f>COUNTIF('Program Participant Information'!M:M,"9")</f>
        <v>0</v>
      </c>
      <c r="F10" s="63" t="s">
        <v>188</v>
      </c>
      <c r="G10" s="70">
        <f>COUNTIF('Program Participant Information'!P:P,"Seven")</f>
        <v>0</v>
      </c>
      <c r="H10" s="65" t="s">
        <v>199</v>
      </c>
      <c r="N10" s="61" t="s">
        <v>70</v>
      </c>
      <c r="O10" s="68" t="s">
        <v>112</v>
      </c>
      <c r="P10" s="62" t="s">
        <v>200</v>
      </c>
      <c r="Q10" t="s">
        <v>201</v>
      </c>
      <c r="R10" s="67" t="s">
        <v>202</v>
      </c>
      <c r="S10" s="80">
        <v>44386</v>
      </c>
    </row>
    <row r="11" spans="1:20" x14ac:dyDescent="0.35">
      <c r="D11" s="60" t="s">
        <v>203</v>
      </c>
      <c r="E11" s="73">
        <f>COUNTIF('Program Participant Information'!M:M,"Ten")</f>
        <v>0</v>
      </c>
      <c r="F11" s="63" t="s">
        <v>192</v>
      </c>
      <c r="G11" s="70">
        <f>COUNTIF('Program Participant Information'!P:P,"Eight")</f>
        <v>0</v>
      </c>
      <c r="H11" s="65" t="s">
        <v>204</v>
      </c>
      <c r="O11" s="68" t="s">
        <v>78</v>
      </c>
      <c r="P11" s="62" t="s">
        <v>205</v>
      </c>
      <c r="Q11" t="s">
        <v>206</v>
      </c>
      <c r="R11" s="67" t="s">
        <v>207</v>
      </c>
      <c r="S11" s="80">
        <v>44387</v>
      </c>
    </row>
    <row r="12" spans="1:20" x14ac:dyDescent="0.35">
      <c r="D12" s="60" t="s">
        <v>208</v>
      </c>
      <c r="E12" s="73">
        <f>COUNTIF('Program Participant Information'!M:M,"Eleven")</f>
        <v>0</v>
      </c>
      <c r="F12" s="63" t="s">
        <v>198</v>
      </c>
      <c r="G12" s="70">
        <f>COUNTIF('Program Participant Information'!P:P,"Nine")</f>
        <v>0</v>
      </c>
      <c r="H12" s="65" t="s">
        <v>166</v>
      </c>
      <c r="O12" s="68" t="s">
        <v>107</v>
      </c>
      <c r="P12" s="62" t="s">
        <v>209</v>
      </c>
      <c r="Q12" t="s">
        <v>210</v>
      </c>
      <c r="R12" s="67" t="s">
        <v>211</v>
      </c>
      <c r="S12" s="80">
        <v>44388</v>
      </c>
    </row>
    <row r="13" spans="1:20" x14ac:dyDescent="0.35">
      <c r="D13" s="60" t="s">
        <v>212</v>
      </c>
      <c r="E13" s="73">
        <f>COUNTIF('Program Participant Information'!M:M,"Twelve")</f>
        <v>0</v>
      </c>
      <c r="F13" s="63" t="s">
        <v>203</v>
      </c>
      <c r="G13" s="70">
        <f>COUNTIF('Program Participant Information'!P:P,"Ten")</f>
        <v>0</v>
      </c>
      <c r="H13" s="65"/>
      <c r="O13" s="68" t="s">
        <v>95</v>
      </c>
      <c r="P13" s="62" t="s">
        <v>213</v>
      </c>
      <c r="Q13" t="s">
        <v>214</v>
      </c>
      <c r="R13" s="67" t="s">
        <v>215</v>
      </c>
      <c r="S13" s="80">
        <v>44389</v>
      </c>
    </row>
    <row r="14" spans="1:20" x14ac:dyDescent="0.35">
      <c r="D14" s="60" t="s">
        <v>216</v>
      </c>
      <c r="E14" s="73">
        <f>COUNTIF('Program Participant Information'!M:M,"Thirteen")</f>
        <v>0</v>
      </c>
      <c r="F14" s="63" t="s">
        <v>208</v>
      </c>
      <c r="G14" s="70">
        <f>COUNTIF('Program Participant Information'!P:P,"Eleven")</f>
        <v>0</v>
      </c>
      <c r="O14" s="68" t="s">
        <v>52</v>
      </c>
      <c r="P14" s="62" t="s">
        <v>59</v>
      </c>
      <c r="Q14" t="s">
        <v>217</v>
      </c>
      <c r="R14" s="67" t="s">
        <v>218</v>
      </c>
      <c r="S14" s="80">
        <v>44390</v>
      </c>
    </row>
    <row r="15" spans="1:20" x14ac:dyDescent="0.35">
      <c r="D15" s="60" t="s">
        <v>219</v>
      </c>
      <c r="E15" s="73">
        <f>COUNTIF('Program Participant Information'!M:M,"Fourteen")</f>
        <v>0</v>
      </c>
      <c r="F15" s="63" t="s">
        <v>212</v>
      </c>
      <c r="G15" s="70">
        <f>COUNTIF('Program Participant Information'!P:P,"Twelve")</f>
        <v>0</v>
      </c>
      <c r="O15" s="68" t="s">
        <v>102</v>
      </c>
      <c r="P15" s="62" t="s">
        <v>220</v>
      </c>
      <c r="Q15" t="s">
        <v>221</v>
      </c>
      <c r="R15" s="67" t="s">
        <v>222</v>
      </c>
      <c r="S15" s="80">
        <v>44391</v>
      </c>
    </row>
    <row r="16" spans="1:20" x14ac:dyDescent="0.35">
      <c r="D16" s="60" t="s">
        <v>223</v>
      </c>
      <c r="E16" s="73">
        <f>COUNTIF('Program Participant Information'!M:M,"Fifteen")</f>
        <v>0</v>
      </c>
      <c r="F16" s="63" t="s">
        <v>224</v>
      </c>
      <c r="G16" s="70">
        <f>COUNTIF('Program Participant Information'!P:P,"Graduated")</f>
        <v>0</v>
      </c>
      <c r="O16" s="68" t="s">
        <v>225</v>
      </c>
      <c r="P16" s="62" t="s">
        <v>133</v>
      </c>
      <c r="Q16" t="s">
        <v>226</v>
      </c>
      <c r="R16" s="67" t="s">
        <v>227</v>
      </c>
      <c r="S16" s="80">
        <v>44392</v>
      </c>
    </row>
    <row r="17" spans="4:19" x14ac:dyDescent="0.35">
      <c r="D17" s="60" t="s">
        <v>228</v>
      </c>
      <c r="E17" s="73">
        <f>COUNTIF('Program Participant Information'!M:M,"Sixteen")</f>
        <v>0</v>
      </c>
      <c r="F17" s="63" t="s">
        <v>229</v>
      </c>
      <c r="G17" s="70">
        <f>COUNTIF('Program Participant Information'!P:P,"Not in school")</f>
        <v>0</v>
      </c>
      <c r="O17" s="68" t="s">
        <v>110</v>
      </c>
      <c r="P17" s="62" t="s">
        <v>130</v>
      </c>
      <c r="Q17" t="s">
        <v>230</v>
      </c>
      <c r="R17" s="67" t="s">
        <v>231</v>
      </c>
      <c r="S17" s="80">
        <v>44393</v>
      </c>
    </row>
    <row r="18" spans="4:19" x14ac:dyDescent="0.35">
      <c r="D18" s="60" t="s">
        <v>232</v>
      </c>
      <c r="E18" s="73">
        <f>COUNTIF('Program Participant Information'!M:M,"Seventeen")</f>
        <v>0</v>
      </c>
      <c r="F18" s="63" t="s">
        <v>233</v>
      </c>
      <c r="G18" s="70">
        <f>COUNTIF('Program Participant Information'!P:P,"Adult Education")</f>
        <v>0</v>
      </c>
      <c r="O18" s="68" t="s">
        <v>99</v>
      </c>
      <c r="P18" s="60" t="s">
        <v>70</v>
      </c>
      <c r="Q18" t="s">
        <v>234</v>
      </c>
      <c r="R18" s="67" t="s">
        <v>235</v>
      </c>
      <c r="S18" s="80">
        <v>44394</v>
      </c>
    </row>
    <row r="19" spans="4:19" x14ac:dyDescent="0.35">
      <c r="D19" s="60" t="s">
        <v>236</v>
      </c>
      <c r="E19" s="73">
        <f>COUNTIF('Program Participant Information'!M:M,"Eighteen")</f>
        <v>0</v>
      </c>
      <c r="F19" s="63" t="s">
        <v>237</v>
      </c>
      <c r="G19" s="70">
        <f>COUNTIF('Program Participant Information'!P:P,"Home School")</f>
        <v>0</v>
      </c>
      <c r="O19" s="68" t="s">
        <v>93</v>
      </c>
      <c r="P19" s="62" t="s">
        <v>139</v>
      </c>
      <c r="Q19" t="s">
        <v>238</v>
      </c>
      <c r="R19" s="67" t="s">
        <v>239</v>
      </c>
      <c r="S19" s="80">
        <v>44395</v>
      </c>
    </row>
    <row r="20" spans="4:19" x14ac:dyDescent="0.35">
      <c r="D20" s="60" t="s">
        <v>240</v>
      </c>
      <c r="E20" s="73">
        <f>COUNTIF('Program Participant Information'!M:M,"Nineteen")</f>
        <v>0</v>
      </c>
      <c r="F20" s="63" t="s">
        <v>241</v>
      </c>
      <c r="G20" s="70">
        <f>COUNTIF('Program Participant Information'!P:P,"Private School")</f>
        <v>0</v>
      </c>
      <c r="O20" s="68" t="s">
        <v>60</v>
      </c>
      <c r="P20" s="60" t="s">
        <v>242</v>
      </c>
      <c r="Q20" t="s">
        <v>243</v>
      </c>
      <c r="R20" s="67" t="s">
        <v>244</v>
      </c>
      <c r="S20" s="80">
        <v>44396</v>
      </c>
    </row>
    <row r="21" spans="4:19" x14ac:dyDescent="0.35">
      <c r="D21" s="60" t="s">
        <v>245</v>
      </c>
      <c r="E21" s="73">
        <f>COUNTIF('Program Participant Information'!M:M,"Twenty")</f>
        <v>0</v>
      </c>
      <c r="F21" s="63" t="s">
        <v>246</v>
      </c>
      <c r="G21" s="78">
        <f>COUNTIF('Program Participant Information'!P:P,"Alternative School")</f>
        <v>0</v>
      </c>
      <c r="O21" s="68" t="s">
        <v>70</v>
      </c>
      <c r="P21" s="60" t="s">
        <v>140</v>
      </c>
      <c r="Q21" t="s">
        <v>247</v>
      </c>
      <c r="R21" s="67" t="s">
        <v>248</v>
      </c>
      <c r="S21" s="80">
        <v>44397</v>
      </c>
    </row>
    <row r="22" spans="4:19" x14ac:dyDescent="0.35">
      <c r="D22" s="60" t="s">
        <v>249</v>
      </c>
      <c r="E22" s="74">
        <f>COUNTIF('Program Participant Information'!M:M,"Twenty-one")</f>
        <v>0</v>
      </c>
      <c r="G22" s="57"/>
      <c r="P22" s="62" t="s">
        <v>116</v>
      </c>
      <c r="Q22" t="s">
        <v>250</v>
      </c>
      <c r="R22" s="67" t="s">
        <v>251</v>
      </c>
      <c r="S22" s="80">
        <v>44398</v>
      </c>
    </row>
    <row r="23" spans="4:19" x14ac:dyDescent="0.35">
      <c r="P23" s="62" t="s">
        <v>109</v>
      </c>
      <c r="Q23" t="s">
        <v>252</v>
      </c>
      <c r="R23" s="67" t="s">
        <v>253</v>
      </c>
      <c r="S23" s="80">
        <v>44399</v>
      </c>
    </row>
    <row r="24" spans="4:19" x14ac:dyDescent="0.35">
      <c r="P24" s="62"/>
      <c r="Q24" t="s">
        <v>254</v>
      </c>
      <c r="R24" s="67" t="s">
        <v>255</v>
      </c>
      <c r="S24" s="80">
        <v>44400</v>
      </c>
    </row>
    <row r="25" spans="4:19" x14ac:dyDescent="0.35">
      <c r="P25" s="60"/>
      <c r="Q25" t="s">
        <v>256</v>
      </c>
      <c r="R25" s="67" t="s">
        <v>257</v>
      </c>
      <c r="S25" s="80">
        <v>44401</v>
      </c>
    </row>
    <row r="26" spans="4:19" x14ac:dyDescent="0.35">
      <c r="P26" s="60"/>
      <c r="Q26" t="s">
        <v>258</v>
      </c>
      <c r="R26" s="67" t="s">
        <v>259</v>
      </c>
      <c r="S26" s="80">
        <v>44402</v>
      </c>
    </row>
    <row r="27" spans="4:19" x14ac:dyDescent="0.35">
      <c r="Q27" t="s">
        <v>260</v>
      </c>
      <c r="R27" s="67" t="s">
        <v>261</v>
      </c>
      <c r="S27" s="80">
        <v>44403</v>
      </c>
    </row>
    <row r="28" spans="4:19" x14ac:dyDescent="0.35">
      <c r="P28" s="60"/>
      <c r="Q28" t="s">
        <v>262</v>
      </c>
      <c r="R28" s="67" t="s">
        <v>263</v>
      </c>
      <c r="S28" s="80">
        <v>44404</v>
      </c>
    </row>
    <row r="29" spans="4:19" x14ac:dyDescent="0.35">
      <c r="P29" s="60"/>
      <c r="Q29" t="s">
        <v>264</v>
      </c>
      <c r="R29" s="67" t="s">
        <v>265</v>
      </c>
      <c r="S29" s="80">
        <v>44405</v>
      </c>
    </row>
    <row r="30" spans="4:19" x14ac:dyDescent="0.35">
      <c r="P30" s="60"/>
      <c r="Q30" t="s">
        <v>266</v>
      </c>
      <c r="R30" s="67" t="s">
        <v>267</v>
      </c>
      <c r="S30" s="80">
        <v>44406</v>
      </c>
    </row>
    <row r="31" spans="4:19" x14ac:dyDescent="0.35">
      <c r="P31" s="60"/>
      <c r="Q31" t="s">
        <v>268</v>
      </c>
      <c r="R31" s="67" t="s">
        <v>269</v>
      </c>
      <c r="S31" s="80">
        <v>44407</v>
      </c>
    </row>
    <row r="32" spans="4:19" x14ac:dyDescent="0.35">
      <c r="P32" s="60"/>
      <c r="Q32" t="s">
        <v>270</v>
      </c>
      <c r="R32" s="67" t="s">
        <v>271</v>
      </c>
      <c r="S32" s="80">
        <v>44408</v>
      </c>
    </row>
    <row r="33" spans="16:19" x14ac:dyDescent="0.35">
      <c r="P33" s="60"/>
      <c r="Q33" t="s">
        <v>272</v>
      </c>
      <c r="R33" s="67" t="s">
        <v>273</v>
      </c>
      <c r="S33" s="80">
        <v>44409</v>
      </c>
    </row>
    <row r="34" spans="16:19" x14ac:dyDescent="0.35">
      <c r="P34" s="60"/>
      <c r="Q34" t="s">
        <v>274</v>
      </c>
      <c r="R34" s="67" t="s">
        <v>275</v>
      </c>
      <c r="S34" s="80">
        <v>44410</v>
      </c>
    </row>
    <row r="35" spans="16:19" x14ac:dyDescent="0.35">
      <c r="P35" s="60"/>
      <c r="Q35" t="s">
        <v>276</v>
      </c>
      <c r="R35" s="67" t="s">
        <v>277</v>
      </c>
      <c r="S35" s="80">
        <v>44411</v>
      </c>
    </row>
    <row r="36" spans="16:19" x14ac:dyDescent="0.35">
      <c r="P36" s="60"/>
      <c r="Q36" t="s">
        <v>278</v>
      </c>
      <c r="R36" s="67" t="s">
        <v>279</v>
      </c>
      <c r="S36" s="80">
        <v>44412</v>
      </c>
    </row>
    <row r="37" spans="16:19" x14ac:dyDescent="0.35">
      <c r="P37" s="60"/>
      <c r="Q37" t="s">
        <v>280</v>
      </c>
      <c r="R37" s="67" t="s">
        <v>281</v>
      </c>
      <c r="S37" s="80">
        <v>44413</v>
      </c>
    </row>
    <row r="38" spans="16:19" x14ac:dyDescent="0.35">
      <c r="P38" s="60"/>
      <c r="Q38" t="s">
        <v>282</v>
      </c>
      <c r="R38" s="67" t="s">
        <v>283</v>
      </c>
      <c r="S38" s="80">
        <v>44414</v>
      </c>
    </row>
    <row r="39" spans="16:19" x14ac:dyDescent="0.35">
      <c r="P39" s="60"/>
      <c r="Q39" t="s">
        <v>284</v>
      </c>
      <c r="R39" s="67" t="s">
        <v>285</v>
      </c>
      <c r="S39" s="80">
        <v>44415</v>
      </c>
    </row>
    <row r="40" spans="16:19" x14ac:dyDescent="0.35">
      <c r="P40" s="60"/>
      <c r="Q40" t="s">
        <v>286</v>
      </c>
      <c r="R40" s="67" t="s">
        <v>287</v>
      </c>
      <c r="S40" s="80">
        <v>44416</v>
      </c>
    </row>
    <row r="41" spans="16:19" x14ac:dyDescent="0.35">
      <c r="P41" s="60"/>
      <c r="Q41" t="s">
        <v>288</v>
      </c>
      <c r="R41" s="67" t="s">
        <v>289</v>
      </c>
      <c r="S41" s="80">
        <v>44417</v>
      </c>
    </row>
    <row r="42" spans="16:19" x14ac:dyDescent="0.35">
      <c r="P42" s="60"/>
      <c r="Q42" t="s">
        <v>290</v>
      </c>
      <c r="R42" s="67" t="s">
        <v>291</v>
      </c>
      <c r="S42" s="80">
        <v>44418</v>
      </c>
    </row>
    <row r="43" spans="16:19" x14ac:dyDescent="0.35">
      <c r="P43" s="60"/>
      <c r="Q43" t="s">
        <v>292</v>
      </c>
      <c r="R43" s="67" t="s">
        <v>293</v>
      </c>
      <c r="S43" s="80">
        <v>44419</v>
      </c>
    </row>
    <row r="44" spans="16:19" x14ac:dyDescent="0.35">
      <c r="Q44" t="s">
        <v>294</v>
      </c>
      <c r="R44" s="67" t="s">
        <v>295</v>
      </c>
      <c r="S44" s="80">
        <v>44420</v>
      </c>
    </row>
    <row r="45" spans="16:19" x14ac:dyDescent="0.35">
      <c r="Q45" t="s">
        <v>296</v>
      </c>
      <c r="R45" s="67" t="s">
        <v>297</v>
      </c>
      <c r="S45" s="80">
        <v>44421</v>
      </c>
    </row>
    <row r="46" spans="16:19" x14ac:dyDescent="0.35">
      <c r="Q46" t="s">
        <v>298</v>
      </c>
      <c r="R46" s="67" t="s">
        <v>299</v>
      </c>
      <c r="S46" s="80">
        <v>44422</v>
      </c>
    </row>
    <row r="47" spans="16:19" x14ac:dyDescent="0.35">
      <c r="Q47" t="s">
        <v>300</v>
      </c>
      <c r="R47" s="67" t="s">
        <v>301</v>
      </c>
      <c r="S47" s="80">
        <v>44423</v>
      </c>
    </row>
    <row r="48" spans="16:19" x14ac:dyDescent="0.35">
      <c r="Q48" t="s">
        <v>302</v>
      </c>
      <c r="R48" s="67" t="s">
        <v>303</v>
      </c>
      <c r="S48" s="80">
        <v>44424</v>
      </c>
    </row>
    <row r="49" spans="17:19" x14ac:dyDescent="0.35">
      <c r="Q49" t="s">
        <v>304</v>
      </c>
      <c r="R49" s="67" t="s">
        <v>305</v>
      </c>
      <c r="S49" s="80">
        <v>44425</v>
      </c>
    </row>
    <row r="50" spans="17:19" x14ac:dyDescent="0.35">
      <c r="Q50" t="s">
        <v>306</v>
      </c>
      <c r="R50" s="67" t="s">
        <v>307</v>
      </c>
      <c r="S50" s="80">
        <v>44426</v>
      </c>
    </row>
    <row r="51" spans="17:19" x14ac:dyDescent="0.35">
      <c r="Q51" t="s">
        <v>308</v>
      </c>
      <c r="R51" s="67" t="s">
        <v>309</v>
      </c>
      <c r="S51" s="80">
        <v>44427</v>
      </c>
    </row>
    <row r="52" spans="17:19" x14ac:dyDescent="0.35">
      <c r="Q52" t="s">
        <v>310</v>
      </c>
      <c r="R52" s="67" t="s">
        <v>311</v>
      </c>
      <c r="S52" s="80">
        <v>44428</v>
      </c>
    </row>
    <row r="53" spans="17:19" x14ac:dyDescent="0.35">
      <c r="Q53" t="s">
        <v>312</v>
      </c>
      <c r="R53" s="67" t="s">
        <v>313</v>
      </c>
      <c r="S53" s="80">
        <v>44429</v>
      </c>
    </row>
    <row r="54" spans="17:19" x14ac:dyDescent="0.35">
      <c r="Q54" t="s">
        <v>314</v>
      </c>
      <c r="R54" s="67" t="s">
        <v>315</v>
      </c>
      <c r="S54" s="80">
        <v>44430</v>
      </c>
    </row>
    <row r="55" spans="17:19" x14ac:dyDescent="0.35">
      <c r="Q55" t="s">
        <v>316</v>
      </c>
      <c r="R55" s="67" t="s">
        <v>317</v>
      </c>
      <c r="S55" s="80">
        <v>44431</v>
      </c>
    </row>
    <row r="56" spans="17:19" x14ac:dyDescent="0.35">
      <c r="Q56" t="s">
        <v>318</v>
      </c>
      <c r="R56" s="67" t="s">
        <v>319</v>
      </c>
      <c r="S56" s="80">
        <v>44432</v>
      </c>
    </row>
    <row r="57" spans="17:19" x14ac:dyDescent="0.35">
      <c r="Q57" t="s">
        <v>320</v>
      </c>
      <c r="R57" s="67" t="s">
        <v>321</v>
      </c>
      <c r="S57" s="80">
        <v>44433</v>
      </c>
    </row>
    <row r="58" spans="17:19" x14ac:dyDescent="0.35">
      <c r="Q58" t="s">
        <v>322</v>
      </c>
      <c r="R58" s="67" t="s">
        <v>323</v>
      </c>
      <c r="S58" s="80">
        <v>44434</v>
      </c>
    </row>
    <row r="59" spans="17:19" x14ac:dyDescent="0.35">
      <c r="Q59" t="s">
        <v>324</v>
      </c>
      <c r="R59" s="67" t="s">
        <v>325</v>
      </c>
      <c r="S59" s="80">
        <v>44435</v>
      </c>
    </row>
    <row r="60" spans="17:19" x14ac:dyDescent="0.35">
      <c r="Q60" t="s">
        <v>326</v>
      </c>
      <c r="R60" s="67" t="s">
        <v>327</v>
      </c>
      <c r="S60" s="80">
        <v>44436</v>
      </c>
    </row>
    <row r="61" spans="17:19" x14ac:dyDescent="0.35">
      <c r="Q61" t="s">
        <v>328</v>
      </c>
      <c r="R61" s="67" t="s">
        <v>329</v>
      </c>
      <c r="S61" s="80">
        <v>44437</v>
      </c>
    </row>
    <row r="62" spans="17:19" x14ac:dyDescent="0.35">
      <c r="Q62" t="s">
        <v>330</v>
      </c>
      <c r="R62" s="67" t="s">
        <v>331</v>
      </c>
      <c r="S62" s="80">
        <v>44438</v>
      </c>
    </row>
    <row r="63" spans="17:19" x14ac:dyDescent="0.35">
      <c r="Q63" t="s">
        <v>332</v>
      </c>
      <c r="R63" s="67" t="s">
        <v>333</v>
      </c>
      <c r="S63" s="80">
        <v>44439</v>
      </c>
    </row>
    <row r="64" spans="17:19" x14ac:dyDescent="0.35">
      <c r="Q64" t="s">
        <v>334</v>
      </c>
      <c r="R64" s="67" t="s">
        <v>335</v>
      </c>
      <c r="S64" s="80">
        <v>44440</v>
      </c>
    </row>
    <row r="65" spans="17:19" x14ac:dyDescent="0.35">
      <c r="Q65" t="s">
        <v>336</v>
      </c>
      <c r="R65" s="67" t="s">
        <v>337</v>
      </c>
      <c r="S65" s="80">
        <v>44441</v>
      </c>
    </row>
    <row r="66" spans="17:19" x14ac:dyDescent="0.35">
      <c r="Q66" t="s">
        <v>338</v>
      </c>
      <c r="R66" s="67" t="s">
        <v>339</v>
      </c>
      <c r="S66" s="80">
        <v>44442</v>
      </c>
    </row>
    <row r="67" spans="17:19" x14ac:dyDescent="0.35">
      <c r="Q67" t="s">
        <v>340</v>
      </c>
      <c r="R67" s="67" t="s">
        <v>341</v>
      </c>
      <c r="S67" s="80">
        <v>44443</v>
      </c>
    </row>
    <row r="68" spans="17:19" x14ac:dyDescent="0.35">
      <c r="Q68" t="s">
        <v>342</v>
      </c>
      <c r="R68" s="67" t="s">
        <v>343</v>
      </c>
      <c r="S68" s="80">
        <v>44444</v>
      </c>
    </row>
    <row r="69" spans="17:19" x14ac:dyDescent="0.35">
      <c r="Q69" t="s">
        <v>344</v>
      </c>
      <c r="R69" s="67" t="s">
        <v>345</v>
      </c>
      <c r="S69" s="80">
        <v>44445</v>
      </c>
    </row>
    <row r="70" spans="17:19" x14ac:dyDescent="0.35">
      <c r="Q70" t="s">
        <v>346</v>
      </c>
      <c r="R70" s="67" t="s">
        <v>347</v>
      </c>
      <c r="S70" s="80">
        <v>44446</v>
      </c>
    </row>
    <row r="71" spans="17:19" x14ac:dyDescent="0.35">
      <c r="Q71" t="s">
        <v>348</v>
      </c>
      <c r="R71" s="67" t="s">
        <v>349</v>
      </c>
      <c r="S71" s="80">
        <v>44447</v>
      </c>
    </row>
    <row r="72" spans="17:19" x14ac:dyDescent="0.35">
      <c r="Q72" t="s">
        <v>350</v>
      </c>
      <c r="R72" s="67" t="s">
        <v>351</v>
      </c>
      <c r="S72" s="80">
        <v>44448</v>
      </c>
    </row>
    <row r="73" spans="17:19" x14ac:dyDescent="0.35">
      <c r="Q73" t="s">
        <v>352</v>
      </c>
      <c r="R73" s="67" t="s">
        <v>353</v>
      </c>
      <c r="S73" s="80">
        <v>44449</v>
      </c>
    </row>
    <row r="74" spans="17:19" x14ac:dyDescent="0.35">
      <c r="Q74" t="s">
        <v>354</v>
      </c>
      <c r="R74" s="67" t="s">
        <v>355</v>
      </c>
      <c r="S74" s="80">
        <v>44450</v>
      </c>
    </row>
    <row r="75" spans="17:19" x14ac:dyDescent="0.35">
      <c r="Q75" t="s">
        <v>356</v>
      </c>
      <c r="R75" s="67" t="s">
        <v>357</v>
      </c>
      <c r="S75" s="80">
        <v>44451</v>
      </c>
    </row>
    <row r="76" spans="17:19" x14ac:dyDescent="0.35">
      <c r="Q76" t="s">
        <v>358</v>
      </c>
      <c r="R76" s="67" t="s">
        <v>359</v>
      </c>
      <c r="S76" s="80">
        <v>44452</v>
      </c>
    </row>
    <row r="77" spans="17:19" x14ac:dyDescent="0.35">
      <c r="Q77" t="s">
        <v>360</v>
      </c>
      <c r="R77" s="67" t="s">
        <v>361</v>
      </c>
      <c r="S77" s="80">
        <v>44453</v>
      </c>
    </row>
    <row r="78" spans="17:19" x14ac:dyDescent="0.35">
      <c r="Q78" t="s">
        <v>362</v>
      </c>
      <c r="R78" s="67" t="s">
        <v>363</v>
      </c>
      <c r="S78" s="80">
        <v>44454</v>
      </c>
    </row>
    <row r="79" spans="17:19" x14ac:dyDescent="0.35">
      <c r="Q79" t="s">
        <v>364</v>
      </c>
      <c r="R79" s="67" t="s">
        <v>365</v>
      </c>
      <c r="S79" s="80">
        <v>44455</v>
      </c>
    </row>
    <row r="80" spans="17:19" x14ac:dyDescent="0.35">
      <c r="Q80" t="s">
        <v>366</v>
      </c>
      <c r="R80" s="67" t="s">
        <v>367</v>
      </c>
      <c r="S80" s="80">
        <v>44456</v>
      </c>
    </row>
    <row r="81" spans="17:19" x14ac:dyDescent="0.35">
      <c r="Q81" t="s">
        <v>368</v>
      </c>
      <c r="R81" s="67" t="s">
        <v>369</v>
      </c>
      <c r="S81" s="80">
        <v>44457</v>
      </c>
    </row>
    <row r="82" spans="17:19" x14ac:dyDescent="0.35">
      <c r="Q82" t="s">
        <v>370</v>
      </c>
      <c r="R82" s="67" t="s">
        <v>371</v>
      </c>
      <c r="S82" s="80">
        <v>44458</v>
      </c>
    </row>
    <row r="83" spans="17:19" x14ac:dyDescent="0.35">
      <c r="Q83" t="s">
        <v>372</v>
      </c>
      <c r="R83" s="67" t="s">
        <v>373</v>
      </c>
      <c r="S83" s="80">
        <v>44459</v>
      </c>
    </row>
    <row r="84" spans="17:19" x14ac:dyDescent="0.35">
      <c r="Q84" t="s">
        <v>374</v>
      </c>
      <c r="R84" s="67" t="s">
        <v>375</v>
      </c>
      <c r="S84" s="80">
        <v>44460</v>
      </c>
    </row>
    <row r="85" spans="17:19" x14ac:dyDescent="0.35">
      <c r="Q85" t="s">
        <v>376</v>
      </c>
      <c r="R85" s="67" t="s">
        <v>377</v>
      </c>
      <c r="S85" s="80">
        <v>44461</v>
      </c>
    </row>
    <row r="86" spans="17:19" x14ac:dyDescent="0.35">
      <c r="Q86" t="s">
        <v>378</v>
      </c>
      <c r="R86" s="67" t="s">
        <v>379</v>
      </c>
      <c r="S86" s="80">
        <v>44462</v>
      </c>
    </row>
    <row r="87" spans="17:19" x14ac:dyDescent="0.35">
      <c r="Q87" t="s">
        <v>380</v>
      </c>
      <c r="R87" s="67" t="s">
        <v>381</v>
      </c>
      <c r="S87" s="80">
        <v>44463</v>
      </c>
    </row>
    <row r="88" spans="17:19" x14ac:dyDescent="0.35">
      <c r="Q88" t="s">
        <v>382</v>
      </c>
      <c r="R88" s="67" t="s">
        <v>383</v>
      </c>
      <c r="S88" s="80">
        <v>44464</v>
      </c>
    </row>
    <row r="89" spans="17:19" x14ac:dyDescent="0.35">
      <c r="Q89" t="s">
        <v>384</v>
      </c>
      <c r="R89" s="67" t="s">
        <v>385</v>
      </c>
      <c r="S89" s="80">
        <v>44465</v>
      </c>
    </row>
    <row r="90" spans="17:19" x14ac:dyDescent="0.35">
      <c r="Q90" t="s">
        <v>386</v>
      </c>
      <c r="R90" s="67" t="s">
        <v>387</v>
      </c>
      <c r="S90" s="80">
        <v>44466</v>
      </c>
    </row>
    <row r="91" spans="17:19" x14ac:dyDescent="0.35">
      <c r="Q91" t="s">
        <v>388</v>
      </c>
      <c r="R91" s="67" t="s">
        <v>389</v>
      </c>
      <c r="S91" s="80">
        <v>44467</v>
      </c>
    </row>
    <row r="92" spans="17:19" x14ac:dyDescent="0.35">
      <c r="Q92" t="s">
        <v>390</v>
      </c>
      <c r="R92" s="67" t="s">
        <v>391</v>
      </c>
      <c r="S92" s="80">
        <v>44468</v>
      </c>
    </row>
    <row r="93" spans="17:19" x14ac:dyDescent="0.35">
      <c r="Q93" t="s">
        <v>392</v>
      </c>
      <c r="R93" s="67" t="s">
        <v>393</v>
      </c>
      <c r="S93" s="80">
        <v>44469</v>
      </c>
    </row>
    <row r="94" spans="17:19" x14ac:dyDescent="0.35">
      <c r="Q94" t="s">
        <v>394</v>
      </c>
      <c r="R94" s="67" t="s">
        <v>395</v>
      </c>
      <c r="S94" s="80">
        <v>44470</v>
      </c>
    </row>
    <row r="95" spans="17:19" x14ac:dyDescent="0.35">
      <c r="Q95" t="s">
        <v>396</v>
      </c>
      <c r="R95" s="67" t="s">
        <v>397</v>
      </c>
      <c r="S95" s="80">
        <v>44471</v>
      </c>
    </row>
    <row r="96" spans="17:19" x14ac:dyDescent="0.35">
      <c r="Q96" t="s">
        <v>398</v>
      </c>
      <c r="R96" s="67" t="s">
        <v>399</v>
      </c>
      <c r="S96" s="80">
        <v>44472</v>
      </c>
    </row>
    <row r="97" spans="17:19" x14ac:dyDescent="0.35">
      <c r="Q97" t="s">
        <v>400</v>
      </c>
      <c r="R97" s="67" t="s">
        <v>401</v>
      </c>
      <c r="S97" s="80">
        <v>44473</v>
      </c>
    </row>
    <row r="98" spans="17:19" x14ac:dyDescent="0.35">
      <c r="Q98" t="s">
        <v>402</v>
      </c>
      <c r="R98" s="67" t="s">
        <v>403</v>
      </c>
      <c r="S98" s="80">
        <v>44474</v>
      </c>
    </row>
    <row r="99" spans="17:19" x14ac:dyDescent="0.35">
      <c r="Q99" t="s">
        <v>404</v>
      </c>
      <c r="R99" s="67" t="s">
        <v>405</v>
      </c>
      <c r="S99" s="80">
        <v>44475</v>
      </c>
    </row>
    <row r="100" spans="17:19" x14ac:dyDescent="0.35">
      <c r="Q100" t="s">
        <v>406</v>
      </c>
      <c r="R100" s="67" t="s">
        <v>407</v>
      </c>
      <c r="S100" s="80">
        <v>44476</v>
      </c>
    </row>
    <row r="101" spans="17:19" x14ac:dyDescent="0.35">
      <c r="Q101" t="s">
        <v>408</v>
      </c>
      <c r="R101" s="67" t="s">
        <v>409</v>
      </c>
      <c r="S101" s="80">
        <v>44477</v>
      </c>
    </row>
    <row r="102" spans="17:19" x14ac:dyDescent="0.35">
      <c r="Q102" t="s">
        <v>410</v>
      </c>
      <c r="R102" s="67" t="s">
        <v>411</v>
      </c>
      <c r="S102" s="80">
        <v>44478</v>
      </c>
    </row>
    <row r="103" spans="17:19" x14ac:dyDescent="0.35">
      <c r="Q103" t="s">
        <v>412</v>
      </c>
      <c r="R103" s="67" t="s">
        <v>413</v>
      </c>
      <c r="S103" s="80">
        <v>44479</v>
      </c>
    </row>
    <row r="104" spans="17:19" x14ac:dyDescent="0.35">
      <c r="Q104" t="s">
        <v>414</v>
      </c>
      <c r="R104" s="67" t="s">
        <v>415</v>
      </c>
      <c r="S104" s="80">
        <v>44480</v>
      </c>
    </row>
    <row r="105" spans="17:19" x14ac:dyDescent="0.35">
      <c r="Q105" t="s">
        <v>416</v>
      </c>
      <c r="R105" s="67" t="s">
        <v>417</v>
      </c>
      <c r="S105" s="80">
        <v>44481</v>
      </c>
    </row>
    <row r="106" spans="17:19" x14ac:dyDescent="0.35">
      <c r="Q106" t="s">
        <v>418</v>
      </c>
      <c r="R106" s="67" t="s">
        <v>419</v>
      </c>
      <c r="S106" s="80">
        <v>44482</v>
      </c>
    </row>
    <row r="107" spans="17:19" x14ac:dyDescent="0.35">
      <c r="Q107" t="s">
        <v>420</v>
      </c>
      <c r="R107" s="67" t="s">
        <v>421</v>
      </c>
      <c r="S107" s="80">
        <v>44483</v>
      </c>
    </row>
    <row r="108" spans="17:19" x14ac:dyDescent="0.35">
      <c r="Q108" t="s">
        <v>422</v>
      </c>
      <c r="R108" s="67" t="s">
        <v>423</v>
      </c>
      <c r="S108" s="80">
        <v>44484</v>
      </c>
    </row>
    <row r="109" spans="17:19" x14ac:dyDescent="0.35">
      <c r="Q109" t="s">
        <v>424</v>
      </c>
      <c r="R109" s="67" t="s">
        <v>425</v>
      </c>
      <c r="S109" s="80">
        <v>44485</v>
      </c>
    </row>
    <row r="110" spans="17:19" x14ac:dyDescent="0.35">
      <c r="Q110" t="s">
        <v>426</v>
      </c>
      <c r="R110" s="67" t="s">
        <v>427</v>
      </c>
      <c r="S110" s="80">
        <v>44486</v>
      </c>
    </row>
    <row r="111" spans="17:19" x14ac:dyDescent="0.35">
      <c r="Q111" t="s">
        <v>428</v>
      </c>
      <c r="R111" s="67" t="s">
        <v>429</v>
      </c>
      <c r="S111" s="80">
        <v>44487</v>
      </c>
    </row>
    <row r="112" spans="17:19" x14ac:dyDescent="0.35">
      <c r="Q112" t="s">
        <v>430</v>
      </c>
      <c r="R112" s="67" t="s">
        <v>431</v>
      </c>
      <c r="S112" s="80">
        <v>44488</v>
      </c>
    </row>
    <row r="113" spans="17:19" x14ac:dyDescent="0.35">
      <c r="Q113" t="s">
        <v>432</v>
      </c>
      <c r="R113" s="67" t="s">
        <v>433</v>
      </c>
      <c r="S113" s="80">
        <v>44489</v>
      </c>
    </row>
    <row r="114" spans="17:19" x14ac:dyDescent="0.35">
      <c r="Q114" t="s">
        <v>434</v>
      </c>
      <c r="R114" s="67" t="s">
        <v>435</v>
      </c>
      <c r="S114" s="80">
        <v>44490</v>
      </c>
    </row>
    <row r="115" spans="17:19" x14ac:dyDescent="0.35">
      <c r="Q115" t="s">
        <v>436</v>
      </c>
      <c r="R115" s="67" t="s">
        <v>437</v>
      </c>
      <c r="S115" s="80">
        <v>44491</v>
      </c>
    </row>
    <row r="116" spans="17:19" x14ac:dyDescent="0.35">
      <c r="Q116" t="s">
        <v>438</v>
      </c>
      <c r="R116" s="67" t="s">
        <v>439</v>
      </c>
      <c r="S116" s="80">
        <v>44492</v>
      </c>
    </row>
    <row r="117" spans="17:19" x14ac:dyDescent="0.35">
      <c r="Q117" t="s">
        <v>440</v>
      </c>
      <c r="R117" s="67" t="s">
        <v>441</v>
      </c>
      <c r="S117" s="80">
        <v>44493</v>
      </c>
    </row>
    <row r="118" spans="17:19" x14ac:dyDescent="0.35">
      <c r="Q118" t="s">
        <v>442</v>
      </c>
      <c r="R118" s="67" t="s">
        <v>443</v>
      </c>
      <c r="S118" s="80">
        <v>44494</v>
      </c>
    </row>
    <row r="119" spans="17:19" x14ac:dyDescent="0.35">
      <c r="Q119" t="s">
        <v>444</v>
      </c>
      <c r="R119" s="67" t="s">
        <v>445</v>
      </c>
      <c r="S119" s="80">
        <v>44495</v>
      </c>
    </row>
    <row r="120" spans="17:19" x14ac:dyDescent="0.35">
      <c r="Q120" t="s">
        <v>446</v>
      </c>
      <c r="R120" s="67" t="s">
        <v>447</v>
      </c>
      <c r="S120" s="80">
        <v>44496</v>
      </c>
    </row>
    <row r="121" spans="17:19" x14ac:dyDescent="0.35">
      <c r="Q121" t="s">
        <v>448</v>
      </c>
      <c r="R121" s="67" t="s">
        <v>449</v>
      </c>
      <c r="S121" s="80">
        <v>44497</v>
      </c>
    </row>
    <row r="122" spans="17:19" x14ac:dyDescent="0.35">
      <c r="Q122" t="s">
        <v>450</v>
      </c>
      <c r="R122" s="67" t="s">
        <v>451</v>
      </c>
      <c r="S122" s="80">
        <v>44498</v>
      </c>
    </row>
    <row r="123" spans="17:19" x14ac:dyDescent="0.35">
      <c r="Q123" t="s">
        <v>452</v>
      </c>
      <c r="R123" s="67" t="s">
        <v>453</v>
      </c>
      <c r="S123" s="80">
        <v>44499</v>
      </c>
    </row>
    <row r="124" spans="17:19" x14ac:dyDescent="0.35">
      <c r="Q124" t="s">
        <v>454</v>
      </c>
      <c r="R124" s="67" t="s">
        <v>455</v>
      </c>
      <c r="S124" s="80">
        <v>44500</v>
      </c>
    </row>
    <row r="125" spans="17:19" x14ac:dyDescent="0.35">
      <c r="Q125" t="s">
        <v>456</v>
      </c>
      <c r="R125" s="67" t="s">
        <v>457</v>
      </c>
      <c r="S125" s="80">
        <v>44501</v>
      </c>
    </row>
    <row r="126" spans="17:19" x14ac:dyDescent="0.35">
      <c r="Q126" t="s">
        <v>458</v>
      </c>
      <c r="R126" s="67" t="s">
        <v>459</v>
      </c>
      <c r="S126" s="80">
        <v>44502</v>
      </c>
    </row>
    <row r="127" spans="17:19" x14ac:dyDescent="0.35">
      <c r="Q127" t="s">
        <v>460</v>
      </c>
      <c r="R127" s="67" t="s">
        <v>461</v>
      </c>
      <c r="S127" s="80">
        <v>44503</v>
      </c>
    </row>
    <row r="128" spans="17:19" x14ac:dyDescent="0.35">
      <c r="Q128" t="s">
        <v>462</v>
      </c>
      <c r="R128" s="67" t="s">
        <v>463</v>
      </c>
      <c r="S128" s="80">
        <v>44504</v>
      </c>
    </row>
    <row r="129" spans="17:19" x14ac:dyDescent="0.35">
      <c r="Q129" t="s">
        <v>464</v>
      </c>
      <c r="R129" s="67" t="s">
        <v>465</v>
      </c>
      <c r="S129" s="80">
        <v>44505</v>
      </c>
    </row>
    <row r="130" spans="17:19" x14ac:dyDescent="0.35">
      <c r="Q130" t="s">
        <v>466</v>
      </c>
      <c r="R130" s="67" t="s">
        <v>467</v>
      </c>
      <c r="S130" s="80">
        <v>44506</v>
      </c>
    </row>
    <row r="131" spans="17:19" x14ac:dyDescent="0.35">
      <c r="Q131" t="s">
        <v>468</v>
      </c>
      <c r="R131" s="67" t="s">
        <v>469</v>
      </c>
      <c r="S131" s="80">
        <v>44507</v>
      </c>
    </row>
    <row r="132" spans="17:19" x14ac:dyDescent="0.35">
      <c r="Q132" t="s">
        <v>470</v>
      </c>
      <c r="R132" s="67" t="s">
        <v>471</v>
      </c>
      <c r="S132" s="80">
        <v>44508</v>
      </c>
    </row>
    <row r="133" spans="17:19" x14ac:dyDescent="0.35">
      <c r="Q133" t="s">
        <v>472</v>
      </c>
      <c r="R133" s="67" t="s">
        <v>473</v>
      </c>
      <c r="S133" s="80">
        <v>44509</v>
      </c>
    </row>
    <row r="134" spans="17:19" x14ac:dyDescent="0.35">
      <c r="Q134" t="s">
        <v>474</v>
      </c>
      <c r="R134" s="67" t="s">
        <v>475</v>
      </c>
      <c r="S134" s="80">
        <v>44510</v>
      </c>
    </row>
    <row r="135" spans="17:19" x14ac:dyDescent="0.35">
      <c r="Q135" t="s">
        <v>476</v>
      </c>
      <c r="R135" s="67" t="s">
        <v>477</v>
      </c>
      <c r="S135" s="80">
        <v>44511</v>
      </c>
    </row>
    <row r="136" spans="17:19" x14ac:dyDescent="0.35">
      <c r="Q136" t="s">
        <v>478</v>
      </c>
      <c r="R136" s="67" t="s">
        <v>479</v>
      </c>
      <c r="S136" s="80">
        <v>44512</v>
      </c>
    </row>
    <row r="137" spans="17:19" x14ac:dyDescent="0.35">
      <c r="Q137" t="s">
        <v>480</v>
      </c>
      <c r="R137" s="67" t="s">
        <v>481</v>
      </c>
      <c r="S137" s="80">
        <v>44513</v>
      </c>
    </row>
    <row r="138" spans="17:19" x14ac:dyDescent="0.35">
      <c r="Q138" t="s">
        <v>482</v>
      </c>
      <c r="R138" s="67" t="s">
        <v>483</v>
      </c>
      <c r="S138" s="80">
        <v>44514</v>
      </c>
    </row>
    <row r="139" spans="17:19" x14ac:dyDescent="0.35">
      <c r="Q139" t="s">
        <v>484</v>
      </c>
      <c r="R139" s="67" t="s">
        <v>485</v>
      </c>
      <c r="S139" s="80">
        <v>44515</v>
      </c>
    </row>
    <row r="140" spans="17:19" x14ac:dyDescent="0.35">
      <c r="Q140" t="s">
        <v>486</v>
      </c>
      <c r="R140" s="67" t="s">
        <v>487</v>
      </c>
      <c r="S140" s="80">
        <v>44516</v>
      </c>
    </row>
    <row r="141" spans="17:19" x14ac:dyDescent="0.35">
      <c r="Q141" t="s">
        <v>488</v>
      </c>
      <c r="R141" s="67" t="s">
        <v>489</v>
      </c>
      <c r="S141" s="80">
        <v>44517</v>
      </c>
    </row>
    <row r="142" spans="17:19" x14ac:dyDescent="0.35">
      <c r="Q142" t="s">
        <v>490</v>
      </c>
      <c r="R142" s="67" t="s">
        <v>491</v>
      </c>
      <c r="S142" s="80">
        <v>44518</v>
      </c>
    </row>
    <row r="143" spans="17:19" x14ac:dyDescent="0.35">
      <c r="Q143" t="s">
        <v>492</v>
      </c>
      <c r="R143" s="67" t="s">
        <v>493</v>
      </c>
      <c r="S143" s="80">
        <v>44519</v>
      </c>
    </row>
    <row r="144" spans="17:19" x14ac:dyDescent="0.35">
      <c r="Q144" t="s">
        <v>494</v>
      </c>
      <c r="R144" s="67" t="s">
        <v>495</v>
      </c>
      <c r="S144" s="80">
        <v>44520</v>
      </c>
    </row>
    <row r="145" spans="17:19" x14ac:dyDescent="0.35">
      <c r="Q145" t="s">
        <v>496</v>
      </c>
      <c r="R145" s="67" t="s">
        <v>497</v>
      </c>
      <c r="S145" s="80">
        <v>44521</v>
      </c>
    </row>
    <row r="146" spans="17:19" x14ac:dyDescent="0.35">
      <c r="Q146" t="s">
        <v>498</v>
      </c>
      <c r="R146" s="67" t="s">
        <v>499</v>
      </c>
      <c r="S146" s="80">
        <v>44522</v>
      </c>
    </row>
    <row r="147" spans="17:19" x14ac:dyDescent="0.35">
      <c r="Q147" t="s">
        <v>500</v>
      </c>
      <c r="R147" s="67" t="s">
        <v>501</v>
      </c>
      <c r="S147" s="80">
        <v>44523</v>
      </c>
    </row>
    <row r="148" spans="17:19" x14ac:dyDescent="0.35">
      <c r="Q148" t="s">
        <v>502</v>
      </c>
      <c r="R148" s="67" t="s">
        <v>503</v>
      </c>
      <c r="S148" s="80">
        <v>44524</v>
      </c>
    </row>
    <row r="149" spans="17:19" x14ac:dyDescent="0.35">
      <c r="Q149" t="s">
        <v>504</v>
      </c>
      <c r="R149" s="67" t="s">
        <v>505</v>
      </c>
      <c r="S149" s="80">
        <v>44525</v>
      </c>
    </row>
    <row r="150" spans="17:19" x14ac:dyDescent="0.35">
      <c r="Q150" t="s">
        <v>506</v>
      </c>
      <c r="R150" s="67" t="s">
        <v>507</v>
      </c>
      <c r="S150" s="80">
        <v>44526</v>
      </c>
    </row>
    <row r="151" spans="17:19" x14ac:dyDescent="0.35">
      <c r="Q151" t="s">
        <v>508</v>
      </c>
      <c r="R151" s="67" t="s">
        <v>509</v>
      </c>
      <c r="S151" s="80">
        <v>44527</v>
      </c>
    </row>
    <row r="152" spans="17:19" x14ac:dyDescent="0.35">
      <c r="Q152" t="s">
        <v>510</v>
      </c>
      <c r="R152" s="67" t="s">
        <v>511</v>
      </c>
      <c r="S152" s="80">
        <v>44528</v>
      </c>
    </row>
    <row r="153" spans="17:19" x14ac:dyDescent="0.35">
      <c r="Q153" t="s">
        <v>512</v>
      </c>
      <c r="R153" s="67" t="s">
        <v>513</v>
      </c>
      <c r="S153" s="80">
        <v>44529</v>
      </c>
    </row>
    <row r="154" spans="17:19" x14ac:dyDescent="0.35">
      <c r="Q154" t="s">
        <v>514</v>
      </c>
      <c r="R154" s="67" t="s">
        <v>515</v>
      </c>
      <c r="S154" s="80">
        <v>44530</v>
      </c>
    </row>
    <row r="155" spans="17:19" x14ac:dyDescent="0.35">
      <c r="Q155" t="s">
        <v>516</v>
      </c>
      <c r="R155" s="67" t="s">
        <v>517</v>
      </c>
      <c r="S155" s="80">
        <v>44531</v>
      </c>
    </row>
    <row r="156" spans="17:19" x14ac:dyDescent="0.35">
      <c r="Q156" t="s">
        <v>518</v>
      </c>
      <c r="R156" s="67" t="s">
        <v>519</v>
      </c>
      <c r="S156" s="80">
        <v>44532</v>
      </c>
    </row>
    <row r="157" spans="17:19" x14ac:dyDescent="0.35">
      <c r="Q157" t="s">
        <v>520</v>
      </c>
      <c r="R157" s="67" t="s">
        <v>521</v>
      </c>
      <c r="S157" s="80">
        <v>44533</v>
      </c>
    </row>
    <row r="158" spans="17:19" x14ac:dyDescent="0.35">
      <c r="Q158" t="s">
        <v>522</v>
      </c>
      <c r="R158" s="67" t="s">
        <v>523</v>
      </c>
      <c r="S158" s="80">
        <v>44534</v>
      </c>
    </row>
    <row r="159" spans="17:19" x14ac:dyDescent="0.35">
      <c r="Q159" t="s">
        <v>524</v>
      </c>
      <c r="R159" s="67" t="s">
        <v>525</v>
      </c>
      <c r="S159" s="80">
        <v>44535</v>
      </c>
    </row>
    <row r="160" spans="17:19" x14ac:dyDescent="0.35">
      <c r="Q160" t="s">
        <v>526</v>
      </c>
      <c r="R160" s="67" t="s">
        <v>527</v>
      </c>
      <c r="S160" s="80">
        <v>44536</v>
      </c>
    </row>
    <row r="161" spans="17:19" x14ac:dyDescent="0.35">
      <c r="Q161" t="s">
        <v>528</v>
      </c>
      <c r="R161" s="67" t="s">
        <v>529</v>
      </c>
      <c r="S161" s="80">
        <v>44537</v>
      </c>
    </row>
    <row r="162" spans="17:19" x14ac:dyDescent="0.35">
      <c r="Q162" t="s">
        <v>530</v>
      </c>
      <c r="R162" s="67" t="s">
        <v>531</v>
      </c>
      <c r="S162" s="80">
        <v>44538</v>
      </c>
    </row>
    <row r="163" spans="17:19" x14ac:dyDescent="0.35">
      <c r="Q163" t="s">
        <v>532</v>
      </c>
      <c r="R163" s="67" t="s">
        <v>533</v>
      </c>
      <c r="S163" s="80">
        <v>44539</v>
      </c>
    </row>
    <row r="164" spans="17:19" x14ac:dyDescent="0.35">
      <c r="Q164" t="s">
        <v>534</v>
      </c>
      <c r="R164" s="67" t="s">
        <v>535</v>
      </c>
      <c r="S164" s="80">
        <v>44540</v>
      </c>
    </row>
    <row r="165" spans="17:19" x14ac:dyDescent="0.35">
      <c r="Q165" t="s">
        <v>536</v>
      </c>
      <c r="R165" s="67" t="s">
        <v>537</v>
      </c>
      <c r="S165" s="80">
        <v>44541</v>
      </c>
    </row>
    <row r="166" spans="17:19" x14ac:dyDescent="0.35">
      <c r="Q166" t="s">
        <v>538</v>
      </c>
      <c r="R166" s="67" t="s">
        <v>539</v>
      </c>
      <c r="S166" s="80">
        <v>44542</v>
      </c>
    </row>
    <row r="167" spans="17:19" x14ac:dyDescent="0.35">
      <c r="Q167" t="s">
        <v>540</v>
      </c>
      <c r="R167" s="67" t="s">
        <v>541</v>
      </c>
      <c r="S167" s="80">
        <v>44543</v>
      </c>
    </row>
    <row r="168" spans="17:19" x14ac:dyDescent="0.35">
      <c r="Q168" t="s">
        <v>542</v>
      </c>
      <c r="R168" s="67" t="s">
        <v>543</v>
      </c>
      <c r="S168" s="80">
        <v>44544</v>
      </c>
    </row>
    <row r="169" spans="17:19" x14ac:dyDescent="0.35">
      <c r="Q169" t="s">
        <v>544</v>
      </c>
      <c r="R169" s="67" t="s">
        <v>545</v>
      </c>
      <c r="S169" s="80">
        <v>44545</v>
      </c>
    </row>
    <row r="170" spans="17:19" x14ac:dyDescent="0.35">
      <c r="Q170" t="s">
        <v>546</v>
      </c>
      <c r="R170" s="67" t="s">
        <v>547</v>
      </c>
      <c r="S170" s="80">
        <v>44546</v>
      </c>
    </row>
    <row r="171" spans="17:19" x14ac:dyDescent="0.35">
      <c r="Q171" t="s">
        <v>548</v>
      </c>
      <c r="R171" s="67" t="s">
        <v>549</v>
      </c>
      <c r="S171" s="80">
        <v>44547</v>
      </c>
    </row>
    <row r="172" spans="17:19" x14ac:dyDescent="0.35">
      <c r="Q172" t="s">
        <v>550</v>
      </c>
      <c r="R172" s="67" t="s">
        <v>551</v>
      </c>
      <c r="S172" s="80">
        <v>44548</v>
      </c>
    </row>
    <row r="173" spans="17:19" x14ac:dyDescent="0.35">
      <c r="Q173" t="s">
        <v>552</v>
      </c>
      <c r="R173" s="67" t="s">
        <v>553</v>
      </c>
      <c r="S173" s="80">
        <v>44549</v>
      </c>
    </row>
    <row r="174" spans="17:19" x14ac:dyDescent="0.35">
      <c r="Q174" t="s">
        <v>554</v>
      </c>
      <c r="R174" s="67" t="s">
        <v>555</v>
      </c>
      <c r="S174" s="80">
        <v>44550</v>
      </c>
    </row>
    <row r="175" spans="17:19" x14ac:dyDescent="0.35">
      <c r="Q175" t="s">
        <v>556</v>
      </c>
      <c r="R175" s="67" t="s">
        <v>557</v>
      </c>
      <c r="S175" s="80">
        <v>44551</v>
      </c>
    </row>
    <row r="176" spans="17:19" x14ac:dyDescent="0.35">
      <c r="Q176" t="s">
        <v>558</v>
      </c>
      <c r="R176" s="67" t="s">
        <v>559</v>
      </c>
      <c r="S176" s="80">
        <v>44552</v>
      </c>
    </row>
    <row r="177" spans="17:19" x14ac:dyDescent="0.35">
      <c r="Q177" t="s">
        <v>560</v>
      </c>
      <c r="R177" s="67" t="s">
        <v>561</v>
      </c>
      <c r="S177" s="80">
        <v>44553</v>
      </c>
    </row>
    <row r="178" spans="17:19" x14ac:dyDescent="0.35">
      <c r="Q178" t="s">
        <v>562</v>
      </c>
      <c r="R178" s="67" t="s">
        <v>563</v>
      </c>
      <c r="S178" s="80">
        <v>44554</v>
      </c>
    </row>
    <row r="179" spans="17:19" x14ac:dyDescent="0.35">
      <c r="Q179" t="s">
        <v>564</v>
      </c>
      <c r="R179" s="67" t="s">
        <v>565</v>
      </c>
      <c r="S179" s="80">
        <v>44555</v>
      </c>
    </row>
    <row r="180" spans="17:19" x14ac:dyDescent="0.35">
      <c r="Q180" t="s">
        <v>566</v>
      </c>
      <c r="R180" s="67" t="s">
        <v>567</v>
      </c>
      <c r="S180" s="80">
        <v>44556</v>
      </c>
    </row>
    <row r="181" spans="17:19" x14ac:dyDescent="0.35">
      <c r="Q181" t="s">
        <v>568</v>
      </c>
      <c r="R181" s="67" t="s">
        <v>569</v>
      </c>
      <c r="S181" s="80">
        <v>44557</v>
      </c>
    </row>
    <row r="182" spans="17:19" x14ac:dyDescent="0.35">
      <c r="Q182" t="s">
        <v>570</v>
      </c>
      <c r="R182" s="67" t="s">
        <v>571</v>
      </c>
      <c r="S182" s="80">
        <v>44558</v>
      </c>
    </row>
    <row r="183" spans="17:19" x14ac:dyDescent="0.35">
      <c r="Q183" t="s">
        <v>572</v>
      </c>
      <c r="R183" s="67" t="s">
        <v>573</v>
      </c>
      <c r="S183" s="80">
        <v>44559</v>
      </c>
    </row>
    <row r="184" spans="17:19" x14ac:dyDescent="0.35">
      <c r="Q184" t="s">
        <v>574</v>
      </c>
      <c r="R184" s="67" t="s">
        <v>575</v>
      </c>
      <c r="S184" s="80">
        <v>44560</v>
      </c>
    </row>
    <row r="185" spans="17:19" x14ac:dyDescent="0.35">
      <c r="Q185" t="s">
        <v>576</v>
      </c>
      <c r="R185" s="67" t="s">
        <v>577</v>
      </c>
      <c r="S185" s="80">
        <v>44561</v>
      </c>
    </row>
    <row r="186" spans="17:19" x14ac:dyDescent="0.35">
      <c r="Q186" t="s">
        <v>578</v>
      </c>
      <c r="R186" s="67" t="s">
        <v>579</v>
      </c>
      <c r="S186" s="80">
        <v>44562</v>
      </c>
    </row>
    <row r="187" spans="17:19" x14ac:dyDescent="0.35">
      <c r="Q187" t="s">
        <v>580</v>
      </c>
      <c r="R187" s="67" t="s">
        <v>581</v>
      </c>
      <c r="S187" s="80">
        <v>44563</v>
      </c>
    </row>
    <row r="188" spans="17:19" x14ac:dyDescent="0.35">
      <c r="Q188" t="s">
        <v>582</v>
      </c>
      <c r="R188" s="67" t="s">
        <v>583</v>
      </c>
      <c r="S188" s="80">
        <v>44564</v>
      </c>
    </row>
    <row r="189" spans="17:19" x14ac:dyDescent="0.35">
      <c r="Q189" t="s">
        <v>584</v>
      </c>
      <c r="R189" s="67" t="s">
        <v>585</v>
      </c>
      <c r="S189" s="80">
        <v>44565</v>
      </c>
    </row>
    <row r="190" spans="17:19" x14ac:dyDescent="0.35">
      <c r="Q190" t="s">
        <v>586</v>
      </c>
      <c r="R190" s="67" t="s">
        <v>587</v>
      </c>
      <c r="S190" s="80">
        <v>44566</v>
      </c>
    </row>
    <row r="191" spans="17:19" x14ac:dyDescent="0.35">
      <c r="Q191" t="s">
        <v>588</v>
      </c>
      <c r="R191" s="67" t="s">
        <v>589</v>
      </c>
      <c r="S191" s="80">
        <v>44567</v>
      </c>
    </row>
    <row r="192" spans="17:19" x14ac:dyDescent="0.35">
      <c r="Q192" t="s">
        <v>590</v>
      </c>
      <c r="R192" s="67" t="s">
        <v>591</v>
      </c>
      <c r="S192" s="80">
        <v>44568</v>
      </c>
    </row>
    <row r="193" spans="17:19" x14ac:dyDescent="0.35">
      <c r="Q193" t="s">
        <v>592</v>
      </c>
      <c r="R193" s="67" t="s">
        <v>593</v>
      </c>
      <c r="S193" s="80">
        <v>44569</v>
      </c>
    </row>
    <row r="194" spans="17:19" x14ac:dyDescent="0.35">
      <c r="Q194" t="s">
        <v>594</v>
      </c>
      <c r="R194" s="67" t="s">
        <v>595</v>
      </c>
      <c r="S194" s="80">
        <v>44570</v>
      </c>
    </row>
    <row r="195" spans="17:19" x14ac:dyDescent="0.35">
      <c r="Q195" t="s">
        <v>596</v>
      </c>
      <c r="R195" s="67" t="s">
        <v>597</v>
      </c>
      <c r="S195" s="80">
        <v>44571</v>
      </c>
    </row>
    <row r="196" spans="17:19" x14ac:dyDescent="0.35">
      <c r="Q196" t="s">
        <v>598</v>
      </c>
      <c r="R196" s="67" t="s">
        <v>599</v>
      </c>
      <c r="S196" s="80">
        <v>44572</v>
      </c>
    </row>
    <row r="197" spans="17:19" x14ac:dyDescent="0.35">
      <c r="Q197" t="s">
        <v>600</v>
      </c>
      <c r="R197" s="67" t="s">
        <v>601</v>
      </c>
      <c r="S197" s="80">
        <v>44573</v>
      </c>
    </row>
    <row r="198" spans="17:19" x14ac:dyDescent="0.35">
      <c r="Q198" t="s">
        <v>602</v>
      </c>
      <c r="R198" s="67" t="s">
        <v>603</v>
      </c>
      <c r="S198" s="80">
        <v>44574</v>
      </c>
    </row>
    <row r="199" spans="17:19" x14ac:dyDescent="0.35">
      <c r="Q199" t="s">
        <v>604</v>
      </c>
      <c r="R199" s="67" t="s">
        <v>605</v>
      </c>
      <c r="S199" s="80">
        <v>44575</v>
      </c>
    </row>
    <row r="200" spans="17:19" x14ac:dyDescent="0.35">
      <c r="Q200" t="s">
        <v>606</v>
      </c>
      <c r="R200" s="67" t="s">
        <v>607</v>
      </c>
      <c r="S200" s="80">
        <v>44576</v>
      </c>
    </row>
    <row r="201" spans="17:19" x14ac:dyDescent="0.35">
      <c r="Q201" t="s">
        <v>608</v>
      </c>
      <c r="R201" s="67" t="s">
        <v>609</v>
      </c>
      <c r="S201" s="80">
        <v>44577</v>
      </c>
    </row>
    <row r="202" spans="17:19" x14ac:dyDescent="0.35">
      <c r="Q202" t="s">
        <v>610</v>
      </c>
      <c r="R202" s="67" t="s">
        <v>611</v>
      </c>
      <c r="S202" s="80">
        <v>44578</v>
      </c>
    </row>
    <row r="203" spans="17:19" x14ac:dyDescent="0.35">
      <c r="Q203" t="s">
        <v>612</v>
      </c>
      <c r="R203" s="67" t="s">
        <v>613</v>
      </c>
      <c r="S203" s="80">
        <v>44579</v>
      </c>
    </row>
    <row r="204" spans="17:19" x14ac:dyDescent="0.35">
      <c r="Q204" t="s">
        <v>614</v>
      </c>
      <c r="R204" s="67" t="s">
        <v>615</v>
      </c>
      <c r="S204" s="80">
        <v>44580</v>
      </c>
    </row>
    <row r="205" spans="17:19" x14ac:dyDescent="0.35">
      <c r="Q205" t="s">
        <v>616</v>
      </c>
      <c r="R205" s="67" t="s">
        <v>617</v>
      </c>
      <c r="S205" s="80">
        <v>44581</v>
      </c>
    </row>
    <row r="206" spans="17:19" x14ac:dyDescent="0.35">
      <c r="Q206" t="s">
        <v>618</v>
      </c>
      <c r="R206" s="67" t="s">
        <v>619</v>
      </c>
      <c r="S206" s="80">
        <v>44582</v>
      </c>
    </row>
    <row r="207" spans="17:19" x14ac:dyDescent="0.35">
      <c r="Q207" t="s">
        <v>620</v>
      </c>
      <c r="R207" s="67" t="s">
        <v>621</v>
      </c>
      <c r="S207" s="80">
        <v>44583</v>
      </c>
    </row>
    <row r="208" spans="17:19" x14ac:dyDescent="0.35">
      <c r="Q208" t="s">
        <v>622</v>
      </c>
      <c r="R208" s="67" t="s">
        <v>623</v>
      </c>
      <c r="S208" s="80">
        <v>44584</v>
      </c>
    </row>
    <row r="209" spans="17:19" x14ac:dyDescent="0.35">
      <c r="Q209" t="s">
        <v>624</v>
      </c>
      <c r="R209" s="67" t="s">
        <v>625</v>
      </c>
      <c r="S209" s="80">
        <v>44585</v>
      </c>
    </row>
    <row r="210" spans="17:19" x14ac:dyDescent="0.35">
      <c r="Q210" t="s">
        <v>626</v>
      </c>
      <c r="R210" s="67" t="s">
        <v>627</v>
      </c>
      <c r="S210" s="80">
        <v>44586</v>
      </c>
    </row>
    <row r="211" spans="17:19" x14ac:dyDescent="0.35">
      <c r="Q211" t="s">
        <v>628</v>
      </c>
      <c r="R211" s="67" t="s">
        <v>629</v>
      </c>
      <c r="S211" s="80">
        <v>44587</v>
      </c>
    </row>
    <row r="212" spans="17:19" x14ac:dyDescent="0.35">
      <c r="Q212" t="s">
        <v>630</v>
      </c>
      <c r="R212" s="67" t="s">
        <v>631</v>
      </c>
      <c r="S212" s="80">
        <v>44588</v>
      </c>
    </row>
    <row r="213" spans="17:19" x14ac:dyDescent="0.35">
      <c r="Q213" t="s">
        <v>632</v>
      </c>
      <c r="R213" s="67" t="s">
        <v>633</v>
      </c>
      <c r="S213" s="80">
        <v>44589</v>
      </c>
    </row>
    <row r="214" spans="17:19" x14ac:dyDescent="0.35">
      <c r="Q214" t="s">
        <v>634</v>
      </c>
      <c r="R214" s="67" t="s">
        <v>635</v>
      </c>
      <c r="S214" s="80">
        <v>44590</v>
      </c>
    </row>
    <row r="215" spans="17:19" x14ac:dyDescent="0.35">
      <c r="Q215" t="s">
        <v>636</v>
      </c>
      <c r="R215" s="67" t="s">
        <v>637</v>
      </c>
      <c r="S215" s="80">
        <v>44591</v>
      </c>
    </row>
    <row r="216" spans="17:19" x14ac:dyDescent="0.35">
      <c r="Q216" t="s">
        <v>638</v>
      </c>
      <c r="R216" s="67" t="s">
        <v>639</v>
      </c>
      <c r="S216" s="80">
        <v>44592</v>
      </c>
    </row>
    <row r="217" spans="17:19" x14ac:dyDescent="0.35">
      <c r="Q217" t="s">
        <v>640</v>
      </c>
      <c r="R217" s="67" t="s">
        <v>641</v>
      </c>
      <c r="S217" s="80">
        <v>44593</v>
      </c>
    </row>
    <row r="218" spans="17:19" x14ac:dyDescent="0.35">
      <c r="Q218" t="s">
        <v>642</v>
      </c>
      <c r="R218" s="67" t="s">
        <v>643</v>
      </c>
      <c r="S218" s="80">
        <v>44594</v>
      </c>
    </row>
    <row r="219" spans="17:19" x14ac:dyDescent="0.35">
      <c r="Q219" t="s">
        <v>644</v>
      </c>
      <c r="R219" s="67" t="s">
        <v>645</v>
      </c>
      <c r="S219" s="80">
        <v>44595</v>
      </c>
    </row>
    <row r="220" spans="17:19" x14ac:dyDescent="0.35">
      <c r="Q220" t="s">
        <v>646</v>
      </c>
      <c r="R220" s="67" t="s">
        <v>647</v>
      </c>
      <c r="S220" s="80">
        <v>44596</v>
      </c>
    </row>
    <row r="221" spans="17:19" x14ac:dyDescent="0.35">
      <c r="Q221" t="s">
        <v>648</v>
      </c>
      <c r="R221" s="67" t="s">
        <v>649</v>
      </c>
      <c r="S221" s="80">
        <v>44597</v>
      </c>
    </row>
    <row r="222" spans="17:19" x14ac:dyDescent="0.35">
      <c r="Q222" t="s">
        <v>650</v>
      </c>
      <c r="R222" s="67" t="s">
        <v>651</v>
      </c>
      <c r="S222" s="80">
        <v>44598</v>
      </c>
    </row>
    <row r="223" spans="17:19" x14ac:dyDescent="0.35">
      <c r="Q223" t="s">
        <v>652</v>
      </c>
      <c r="R223" s="67" t="s">
        <v>653</v>
      </c>
      <c r="S223" s="80">
        <v>44599</v>
      </c>
    </row>
    <row r="224" spans="17:19" x14ac:dyDescent="0.35">
      <c r="Q224" t="s">
        <v>654</v>
      </c>
      <c r="R224" s="67" t="s">
        <v>655</v>
      </c>
      <c r="S224" s="80">
        <v>44600</v>
      </c>
    </row>
    <row r="225" spans="17:19" x14ac:dyDescent="0.35">
      <c r="Q225" t="s">
        <v>656</v>
      </c>
      <c r="R225" s="67" t="s">
        <v>657</v>
      </c>
      <c r="S225" s="80">
        <v>44601</v>
      </c>
    </row>
    <row r="226" spans="17:19" x14ac:dyDescent="0.35">
      <c r="Q226" t="s">
        <v>658</v>
      </c>
      <c r="R226" s="67" t="s">
        <v>659</v>
      </c>
      <c r="S226" s="80">
        <v>44602</v>
      </c>
    </row>
    <row r="227" spans="17:19" x14ac:dyDescent="0.35">
      <c r="Q227" t="s">
        <v>660</v>
      </c>
      <c r="R227" s="67" t="s">
        <v>661</v>
      </c>
      <c r="S227" s="80">
        <v>44603</v>
      </c>
    </row>
    <row r="228" spans="17:19" x14ac:dyDescent="0.35">
      <c r="Q228" t="s">
        <v>662</v>
      </c>
      <c r="S228" s="80">
        <v>44604</v>
      </c>
    </row>
    <row r="229" spans="17:19" x14ac:dyDescent="0.35">
      <c r="Q229" t="s">
        <v>663</v>
      </c>
      <c r="S229" s="80">
        <v>44605</v>
      </c>
    </row>
    <row r="230" spans="17:19" x14ac:dyDescent="0.35">
      <c r="Q230" t="s">
        <v>664</v>
      </c>
      <c r="S230" s="80">
        <v>44606</v>
      </c>
    </row>
    <row r="231" spans="17:19" x14ac:dyDescent="0.35">
      <c r="Q231" t="s">
        <v>665</v>
      </c>
      <c r="S231" s="80">
        <v>44607</v>
      </c>
    </row>
    <row r="232" spans="17:19" x14ac:dyDescent="0.35">
      <c r="Q232" t="s">
        <v>666</v>
      </c>
      <c r="S232" s="80">
        <v>44608</v>
      </c>
    </row>
    <row r="233" spans="17:19" x14ac:dyDescent="0.35">
      <c r="Q233" t="s">
        <v>667</v>
      </c>
      <c r="S233" s="80">
        <v>44609</v>
      </c>
    </row>
    <row r="234" spans="17:19" x14ac:dyDescent="0.35">
      <c r="Q234" t="s">
        <v>668</v>
      </c>
      <c r="S234" s="80">
        <v>44610</v>
      </c>
    </row>
    <row r="235" spans="17:19" x14ac:dyDescent="0.35">
      <c r="Q235" t="s">
        <v>669</v>
      </c>
      <c r="S235" s="80">
        <v>44611</v>
      </c>
    </row>
    <row r="236" spans="17:19" x14ac:dyDescent="0.35">
      <c r="Q236" t="s">
        <v>670</v>
      </c>
      <c r="S236" s="80">
        <v>44612</v>
      </c>
    </row>
    <row r="237" spans="17:19" x14ac:dyDescent="0.35">
      <c r="Q237" t="s">
        <v>671</v>
      </c>
      <c r="S237" s="80">
        <v>44613</v>
      </c>
    </row>
    <row r="238" spans="17:19" x14ac:dyDescent="0.35">
      <c r="Q238" t="s">
        <v>672</v>
      </c>
      <c r="S238" s="80">
        <v>44614</v>
      </c>
    </row>
    <row r="239" spans="17:19" x14ac:dyDescent="0.35">
      <c r="Q239" t="s">
        <v>673</v>
      </c>
      <c r="S239" s="80">
        <v>44615</v>
      </c>
    </row>
    <row r="240" spans="17:19" x14ac:dyDescent="0.35">
      <c r="Q240" t="s">
        <v>674</v>
      </c>
      <c r="S240" s="80">
        <v>44616</v>
      </c>
    </row>
    <row r="241" spans="17:19" x14ac:dyDescent="0.35">
      <c r="Q241" t="s">
        <v>675</v>
      </c>
      <c r="S241" s="80">
        <v>44617</v>
      </c>
    </row>
    <row r="242" spans="17:19" x14ac:dyDescent="0.35">
      <c r="Q242" t="s">
        <v>676</v>
      </c>
      <c r="S242" s="80">
        <v>44618</v>
      </c>
    </row>
    <row r="243" spans="17:19" x14ac:dyDescent="0.35">
      <c r="Q243" t="s">
        <v>677</v>
      </c>
      <c r="S243" s="80">
        <v>44619</v>
      </c>
    </row>
    <row r="244" spans="17:19" x14ac:dyDescent="0.35">
      <c r="Q244" t="s">
        <v>678</v>
      </c>
      <c r="S244" s="80">
        <v>44620</v>
      </c>
    </row>
    <row r="245" spans="17:19" x14ac:dyDescent="0.35">
      <c r="Q245" t="s">
        <v>679</v>
      </c>
      <c r="S245" s="80">
        <v>44621</v>
      </c>
    </row>
    <row r="246" spans="17:19" x14ac:dyDescent="0.35">
      <c r="Q246" t="s">
        <v>680</v>
      </c>
      <c r="S246" s="80">
        <v>44622</v>
      </c>
    </row>
    <row r="247" spans="17:19" x14ac:dyDescent="0.35">
      <c r="Q247" t="s">
        <v>681</v>
      </c>
      <c r="S247" s="80">
        <v>44623</v>
      </c>
    </row>
    <row r="248" spans="17:19" x14ac:dyDescent="0.35">
      <c r="Q248" t="s">
        <v>682</v>
      </c>
      <c r="S248" s="80">
        <v>44624</v>
      </c>
    </row>
    <row r="249" spans="17:19" x14ac:dyDescent="0.35">
      <c r="Q249" t="s">
        <v>683</v>
      </c>
      <c r="S249" s="80">
        <v>44625</v>
      </c>
    </row>
    <row r="250" spans="17:19" x14ac:dyDescent="0.35">
      <c r="Q250" t="s">
        <v>684</v>
      </c>
      <c r="S250" s="80">
        <v>44626</v>
      </c>
    </row>
    <row r="251" spans="17:19" x14ac:dyDescent="0.35">
      <c r="Q251" t="s">
        <v>685</v>
      </c>
      <c r="S251" s="80">
        <v>44627</v>
      </c>
    </row>
    <row r="252" spans="17:19" x14ac:dyDescent="0.35">
      <c r="Q252" t="s">
        <v>686</v>
      </c>
      <c r="S252" s="80">
        <v>44628</v>
      </c>
    </row>
    <row r="253" spans="17:19" x14ac:dyDescent="0.35">
      <c r="Q253" t="s">
        <v>687</v>
      </c>
      <c r="S253" s="80">
        <v>44629</v>
      </c>
    </row>
    <row r="254" spans="17:19" x14ac:dyDescent="0.35">
      <c r="Q254" t="s">
        <v>688</v>
      </c>
      <c r="S254" s="80">
        <v>44630</v>
      </c>
    </row>
    <row r="255" spans="17:19" x14ac:dyDescent="0.35">
      <c r="Q255" t="s">
        <v>689</v>
      </c>
      <c r="S255" s="80">
        <v>44631</v>
      </c>
    </row>
    <row r="256" spans="17:19" x14ac:dyDescent="0.35">
      <c r="Q256" t="s">
        <v>690</v>
      </c>
      <c r="S256" s="80">
        <v>44632</v>
      </c>
    </row>
    <row r="257" spans="17:19" x14ac:dyDescent="0.35">
      <c r="Q257" t="s">
        <v>691</v>
      </c>
      <c r="S257" s="80">
        <v>44633</v>
      </c>
    </row>
    <row r="258" spans="17:19" x14ac:dyDescent="0.35">
      <c r="Q258" t="s">
        <v>692</v>
      </c>
      <c r="S258" s="80">
        <v>44634</v>
      </c>
    </row>
    <row r="259" spans="17:19" x14ac:dyDescent="0.35">
      <c r="Q259" t="s">
        <v>693</v>
      </c>
      <c r="S259" s="80">
        <v>44635</v>
      </c>
    </row>
    <row r="260" spans="17:19" x14ac:dyDescent="0.35">
      <c r="Q260" t="s">
        <v>694</v>
      </c>
      <c r="S260" s="80">
        <v>44636</v>
      </c>
    </row>
    <row r="261" spans="17:19" x14ac:dyDescent="0.35">
      <c r="Q261" t="s">
        <v>695</v>
      </c>
      <c r="S261" s="80">
        <v>44637</v>
      </c>
    </row>
    <row r="262" spans="17:19" x14ac:dyDescent="0.35">
      <c r="Q262" t="s">
        <v>696</v>
      </c>
      <c r="S262" s="80">
        <v>44638</v>
      </c>
    </row>
    <row r="263" spans="17:19" x14ac:dyDescent="0.35">
      <c r="Q263" t="s">
        <v>697</v>
      </c>
      <c r="S263" s="80">
        <v>44639</v>
      </c>
    </row>
    <row r="264" spans="17:19" x14ac:dyDescent="0.35">
      <c r="Q264" t="s">
        <v>698</v>
      </c>
      <c r="S264" s="80">
        <v>44640</v>
      </c>
    </row>
    <row r="265" spans="17:19" x14ac:dyDescent="0.35">
      <c r="Q265" t="s">
        <v>699</v>
      </c>
      <c r="S265" s="80">
        <v>44641</v>
      </c>
    </row>
    <row r="266" spans="17:19" x14ac:dyDescent="0.35">
      <c r="Q266" t="s">
        <v>700</v>
      </c>
      <c r="S266" s="80">
        <v>44642</v>
      </c>
    </row>
    <row r="267" spans="17:19" x14ac:dyDescent="0.35">
      <c r="Q267" t="s">
        <v>701</v>
      </c>
      <c r="S267" s="80">
        <v>44643</v>
      </c>
    </row>
    <row r="268" spans="17:19" x14ac:dyDescent="0.35">
      <c r="Q268" t="s">
        <v>702</v>
      </c>
      <c r="S268" s="80">
        <v>44644</v>
      </c>
    </row>
    <row r="269" spans="17:19" x14ac:dyDescent="0.35">
      <c r="Q269" t="s">
        <v>703</v>
      </c>
      <c r="S269" s="80">
        <v>44645</v>
      </c>
    </row>
    <row r="270" spans="17:19" x14ac:dyDescent="0.35">
      <c r="Q270" t="s">
        <v>704</v>
      </c>
      <c r="S270" s="80">
        <v>44646</v>
      </c>
    </row>
    <row r="271" spans="17:19" x14ac:dyDescent="0.35">
      <c r="Q271" t="s">
        <v>705</v>
      </c>
      <c r="S271" s="80">
        <v>44647</v>
      </c>
    </row>
    <row r="272" spans="17:19" x14ac:dyDescent="0.35">
      <c r="Q272" t="s">
        <v>706</v>
      </c>
      <c r="S272" s="80">
        <v>44648</v>
      </c>
    </row>
    <row r="273" spans="17:19" x14ac:dyDescent="0.35">
      <c r="Q273" t="s">
        <v>707</v>
      </c>
      <c r="S273" s="80">
        <v>44649</v>
      </c>
    </row>
    <row r="274" spans="17:19" x14ac:dyDescent="0.35">
      <c r="Q274" t="s">
        <v>708</v>
      </c>
      <c r="S274" s="80">
        <v>44650</v>
      </c>
    </row>
    <row r="275" spans="17:19" x14ac:dyDescent="0.35">
      <c r="Q275" t="s">
        <v>709</v>
      </c>
      <c r="S275" s="80">
        <v>44651</v>
      </c>
    </row>
    <row r="276" spans="17:19" x14ac:dyDescent="0.35">
      <c r="Q276" t="s">
        <v>710</v>
      </c>
      <c r="S276" s="80">
        <v>44652</v>
      </c>
    </row>
    <row r="277" spans="17:19" x14ac:dyDescent="0.35">
      <c r="Q277" t="s">
        <v>711</v>
      </c>
      <c r="S277" s="80">
        <v>44653</v>
      </c>
    </row>
    <row r="278" spans="17:19" x14ac:dyDescent="0.35">
      <c r="Q278" t="s">
        <v>712</v>
      </c>
      <c r="S278" s="80">
        <v>44654</v>
      </c>
    </row>
    <row r="279" spans="17:19" x14ac:dyDescent="0.35">
      <c r="Q279" t="s">
        <v>713</v>
      </c>
      <c r="S279" s="80">
        <v>44655</v>
      </c>
    </row>
    <row r="280" spans="17:19" x14ac:dyDescent="0.35">
      <c r="Q280" t="s">
        <v>714</v>
      </c>
      <c r="S280" s="80">
        <v>44656</v>
      </c>
    </row>
    <row r="281" spans="17:19" x14ac:dyDescent="0.35">
      <c r="Q281" t="s">
        <v>715</v>
      </c>
      <c r="S281" s="80">
        <v>44657</v>
      </c>
    </row>
    <row r="282" spans="17:19" x14ac:dyDescent="0.35">
      <c r="Q282" t="s">
        <v>716</v>
      </c>
      <c r="S282" s="80">
        <v>44658</v>
      </c>
    </row>
    <row r="283" spans="17:19" x14ac:dyDescent="0.35">
      <c r="Q283" t="s">
        <v>717</v>
      </c>
      <c r="S283" s="80">
        <v>44659</v>
      </c>
    </row>
    <row r="284" spans="17:19" x14ac:dyDescent="0.35">
      <c r="Q284" t="s">
        <v>718</v>
      </c>
      <c r="S284" s="80">
        <v>44660</v>
      </c>
    </row>
    <row r="285" spans="17:19" x14ac:dyDescent="0.35">
      <c r="Q285" t="s">
        <v>719</v>
      </c>
      <c r="S285" s="80">
        <v>44661</v>
      </c>
    </row>
    <row r="286" spans="17:19" x14ac:dyDescent="0.35">
      <c r="Q286" t="s">
        <v>720</v>
      </c>
      <c r="S286" s="80">
        <v>44662</v>
      </c>
    </row>
    <row r="287" spans="17:19" x14ac:dyDescent="0.35">
      <c r="Q287" t="s">
        <v>721</v>
      </c>
      <c r="S287" s="80">
        <v>44663</v>
      </c>
    </row>
    <row r="288" spans="17:19" x14ac:dyDescent="0.35">
      <c r="Q288" t="s">
        <v>722</v>
      </c>
      <c r="S288" s="80">
        <v>44664</v>
      </c>
    </row>
    <row r="289" spans="17:19" x14ac:dyDescent="0.35">
      <c r="Q289" t="s">
        <v>723</v>
      </c>
      <c r="S289" s="80">
        <v>44665</v>
      </c>
    </row>
    <row r="290" spans="17:19" x14ac:dyDescent="0.35">
      <c r="Q290" t="s">
        <v>724</v>
      </c>
      <c r="S290" s="80">
        <v>44666</v>
      </c>
    </row>
    <row r="291" spans="17:19" x14ac:dyDescent="0.35">
      <c r="Q291" t="s">
        <v>725</v>
      </c>
      <c r="S291" s="80">
        <v>44667</v>
      </c>
    </row>
    <row r="292" spans="17:19" x14ac:dyDescent="0.35">
      <c r="Q292" t="s">
        <v>726</v>
      </c>
      <c r="S292" s="80">
        <v>44668</v>
      </c>
    </row>
    <row r="293" spans="17:19" x14ac:dyDescent="0.35">
      <c r="Q293" t="s">
        <v>727</v>
      </c>
      <c r="S293" s="80">
        <v>44669</v>
      </c>
    </row>
    <row r="294" spans="17:19" x14ac:dyDescent="0.35">
      <c r="Q294" t="s">
        <v>728</v>
      </c>
      <c r="S294" s="80">
        <v>44670</v>
      </c>
    </row>
    <row r="295" spans="17:19" x14ac:dyDescent="0.35">
      <c r="Q295" t="s">
        <v>729</v>
      </c>
      <c r="S295" s="80">
        <v>44671</v>
      </c>
    </row>
    <row r="296" spans="17:19" x14ac:dyDescent="0.35">
      <c r="Q296" t="s">
        <v>730</v>
      </c>
      <c r="S296" s="80">
        <v>44672</v>
      </c>
    </row>
    <row r="297" spans="17:19" x14ac:dyDescent="0.35">
      <c r="Q297" t="s">
        <v>731</v>
      </c>
      <c r="S297" s="80">
        <v>44673</v>
      </c>
    </row>
    <row r="298" spans="17:19" x14ac:dyDescent="0.35">
      <c r="Q298" t="s">
        <v>732</v>
      </c>
      <c r="S298" s="80">
        <v>44674</v>
      </c>
    </row>
    <row r="299" spans="17:19" x14ac:dyDescent="0.35">
      <c r="Q299" t="s">
        <v>733</v>
      </c>
      <c r="S299" s="80">
        <v>44675</v>
      </c>
    </row>
    <row r="300" spans="17:19" x14ac:dyDescent="0.35">
      <c r="Q300" t="s">
        <v>734</v>
      </c>
      <c r="S300" s="80">
        <v>44676</v>
      </c>
    </row>
    <row r="301" spans="17:19" x14ac:dyDescent="0.35">
      <c r="Q301" t="s">
        <v>735</v>
      </c>
      <c r="S301" s="80">
        <v>44677</v>
      </c>
    </row>
    <row r="302" spans="17:19" x14ac:dyDescent="0.35">
      <c r="Q302" t="s">
        <v>736</v>
      </c>
      <c r="S302" s="80">
        <v>44678</v>
      </c>
    </row>
    <row r="303" spans="17:19" x14ac:dyDescent="0.35">
      <c r="Q303" t="s">
        <v>737</v>
      </c>
      <c r="S303" s="80">
        <v>44679</v>
      </c>
    </row>
    <row r="304" spans="17:19" x14ac:dyDescent="0.35">
      <c r="Q304" t="s">
        <v>738</v>
      </c>
      <c r="S304" s="80">
        <v>44680</v>
      </c>
    </row>
    <row r="305" spans="17:19" x14ac:dyDescent="0.35">
      <c r="Q305" t="s">
        <v>739</v>
      </c>
      <c r="S305" s="80">
        <v>44681</v>
      </c>
    </row>
    <row r="306" spans="17:19" x14ac:dyDescent="0.35">
      <c r="Q306" t="s">
        <v>740</v>
      </c>
      <c r="S306" s="80">
        <v>44682</v>
      </c>
    </row>
    <row r="307" spans="17:19" x14ac:dyDescent="0.35">
      <c r="Q307" t="s">
        <v>741</v>
      </c>
      <c r="S307" s="80">
        <v>44683</v>
      </c>
    </row>
    <row r="308" spans="17:19" x14ac:dyDescent="0.35">
      <c r="Q308" t="s">
        <v>742</v>
      </c>
      <c r="S308" s="80">
        <v>44684</v>
      </c>
    </row>
    <row r="309" spans="17:19" x14ac:dyDescent="0.35">
      <c r="Q309" t="s">
        <v>743</v>
      </c>
      <c r="S309" s="80">
        <v>44685</v>
      </c>
    </row>
    <row r="310" spans="17:19" x14ac:dyDescent="0.35">
      <c r="Q310" t="s">
        <v>744</v>
      </c>
      <c r="S310" s="80">
        <v>44686</v>
      </c>
    </row>
    <row r="311" spans="17:19" x14ac:dyDescent="0.35">
      <c r="Q311" t="s">
        <v>745</v>
      </c>
      <c r="S311" s="80">
        <v>44687</v>
      </c>
    </row>
    <row r="312" spans="17:19" x14ac:dyDescent="0.35">
      <c r="Q312" t="s">
        <v>746</v>
      </c>
      <c r="S312" s="80">
        <v>44688</v>
      </c>
    </row>
    <row r="313" spans="17:19" x14ac:dyDescent="0.35">
      <c r="Q313" t="s">
        <v>747</v>
      </c>
      <c r="S313" s="80">
        <v>44689</v>
      </c>
    </row>
    <row r="314" spans="17:19" x14ac:dyDescent="0.35">
      <c r="Q314" t="s">
        <v>748</v>
      </c>
      <c r="S314" s="80">
        <v>44690</v>
      </c>
    </row>
    <row r="315" spans="17:19" x14ac:dyDescent="0.35">
      <c r="Q315" t="s">
        <v>749</v>
      </c>
      <c r="S315" s="80">
        <v>44691</v>
      </c>
    </row>
    <row r="316" spans="17:19" x14ac:dyDescent="0.35">
      <c r="Q316" t="s">
        <v>750</v>
      </c>
      <c r="S316" s="80">
        <v>44692</v>
      </c>
    </row>
    <row r="317" spans="17:19" x14ac:dyDescent="0.35">
      <c r="Q317" t="s">
        <v>751</v>
      </c>
      <c r="S317" s="80">
        <v>44693</v>
      </c>
    </row>
    <row r="318" spans="17:19" x14ac:dyDescent="0.35">
      <c r="Q318" t="s">
        <v>752</v>
      </c>
      <c r="S318" s="80">
        <v>44694</v>
      </c>
    </row>
    <row r="319" spans="17:19" x14ac:dyDescent="0.35">
      <c r="Q319" t="s">
        <v>753</v>
      </c>
      <c r="S319" s="80">
        <v>44695</v>
      </c>
    </row>
    <row r="320" spans="17:19" x14ac:dyDescent="0.35">
      <c r="Q320" t="s">
        <v>754</v>
      </c>
      <c r="S320" s="80">
        <v>44696</v>
      </c>
    </row>
    <row r="321" spans="17:19" x14ac:dyDescent="0.35">
      <c r="Q321" t="s">
        <v>755</v>
      </c>
      <c r="S321" s="80">
        <v>44697</v>
      </c>
    </row>
    <row r="322" spans="17:19" x14ac:dyDescent="0.35">
      <c r="Q322" t="s">
        <v>756</v>
      </c>
      <c r="S322" s="80">
        <v>44698</v>
      </c>
    </row>
    <row r="323" spans="17:19" x14ac:dyDescent="0.35">
      <c r="Q323" t="s">
        <v>757</v>
      </c>
      <c r="S323" s="80">
        <v>44699</v>
      </c>
    </row>
    <row r="324" spans="17:19" x14ac:dyDescent="0.35">
      <c r="Q324" t="s">
        <v>758</v>
      </c>
      <c r="S324" s="80">
        <v>44700</v>
      </c>
    </row>
    <row r="325" spans="17:19" x14ac:dyDescent="0.35">
      <c r="Q325" t="s">
        <v>759</v>
      </c>
      <c r="S325" s="80">
        <v>44701</v>
      </c>
    </row>
    <row r="326" spans="17:19" x14ac:dyDescent="0.35">
      <c r="Q326" t="s">
        <v>760</v>
      </c>
      <c r="S326" s="80">
        <v>44702</v>
      </c>
    </row>
    <row r="327" spans="17:19" x14ac:dyDescent="0.35">
      <c r="Q327" t="s">
        <v>761</v>
      </c>
      <c r="S327" s="80">
        <v>44703</v>
      </c>
    </row>
    <row r="328" spans="17:19" x14ac:dyDescent="0.35">
      <c r="Q328" t="s">
        <v>762</v>
      </c>
      <c r="S328" s="80">
        <v>44704</v>
      </c>
    </row>
    <row r="329" spans="17:19" x14ac:dyDescent="0.35">
      <c r="Q329" t="s">
        <v>763</v>
      </c>
      <c r="S329" s="80">
        <v>44705</v>
      </c>
    </row>
    <row r="330" spans="17:19" x14ac:dyDescent="0.35">
      <c r="Q330" t="s">
        <v>764</v>
      </c>
      <c r="S330" s="80">
        <v>44706</v>
      </c>
    </row>
    <row r="331" spans="17:19" x14ac:dyDescent="0.35">
      <c r="Q331" t="s">
        <v>765</v>
      </c>
      <c r="S331" s="80">
        <v>44707</v>
      </c>
    </row>
    <row r="332" spans="17:19" x14ac:dyDescent="0.35">
      <c r="Q332" t="s">
        <v>766</v>
      </c>
      <c r="S332" s="80">
        <v>44708</v>
      </c>
    </row>
    <row r="333" spans="17:19" x14ac:dyDescent="0.35">
      <c r="Q333" t="s">
        <v>767</v>
      </c>
      <c r="S333" s="80">
        <v>44709</v>
      </c>
    </row>
    <row r="334" spans="17:19" x14ac:dyDescent="0.35">
      <c r="Q334" t="s">
        <v>768</v>
      </c>
      <c r="S334" s="80">
        <v>44710</v>
      </c>
    </row>
    <row r="335" spans="17:19" x14ac:dyDescent="0.35">
      <c r="Q335" t="s">
        <v>769</v>
      </c>
      <c r="S335" s="80">
        <v>44711</v>
      </c>
    </row>
    <row r="336" spans="17:19" x14ac:dyDescent="0.35">
      <c r="Q336" t="s">
        <v>770</v>
      </c>
      <c r="S336" s="80">
        <v>44712</v>
      </c>
    </row>
    <row r="337" spans="17:19" x14ac:dyDescent="0.35">
      <c r="Q337" t="s">
        <v>771</v>
      </c>
      <c r="S337" s="80">
        <v>44713</v>
      </c>
    </row>
    <row r="338" spans="17:19" x14ac:dyDescent="0.35">
      <c r="Q338" t="s">
        <v>772</v>
      </c>
      <c r="S338" s="80">
        <v>44714</v>
      </c>
    </row>
    <row r="339" spans="17:19" x14ac:dyDescent="0.35">
      <c r="Q339" t="s">
        <v>773</v>
      </c>
      <c r="S339" s="80">
        <v>44715</v>
      </c>
    </row>
    <row r="340" spans="17:19" x14ac:dyDescent="0.35">
      <c r="Q340" t="s">
        <v>774</v>
      </c>
      <c r="S340" s="80">
        <v>44716</v>
      </c>
    </row>
    <row r="341" spans="17:19" x14ac:dyDescent="0.35">
      <c r="Q341" t="s">
        <v>775</v>
      </c>
      <c r="S341" s="80">
        <v>44717</v>
      </c>
    </row>
    <row r="342" spans="17:19" x14ac:dyDescent="0.35">
      <c r="Q342" t="s">
        <v>776</v>
      </c>
      <c r="S342" s="80">
        <v>44718</v>
      </c>
    </row>
    <row r="343" spans="17:19" x14ac:dyDescent="0.35">
      <c r="Q343" t="s">
        <v>777</v>
      </c>
      <c r="S343" s="80">
        <v>44719</v>
      </c>
    </row>
    <row r="344" spans="17:19" x14ac:dyDescent="0.35">
      <c r="Q344" t="s">
        <v>778</v>
      </c>
      <c r="S344" s="80">
        <v>44720</v>
      </c>
    </row>
    <row r="345" spans="17:19" x14ac:dyDescent="0.35">
      <c r="Q345" t="s">
        <v>779</v>
      </c>
      <c r="S345" s="80">
        <v>44721</v>
      </c>
    </row>
    <row r="346" spans="17:19" x14ac:dyDescent="0.35">
      <c r="Q346" t="s">
        <v>780</v>
      </c>
      <c r="S346" s="80">
        <v>44722</v>
      </c>
    </row>
    <row r="347" spans="17:19" x14ac:dyDescent="0.35">
      <c r="Q347" t="s">
        <v>781</v>
      </c>
      <c r="S347" s="80">
        <v>44723</v>
      </c>
    </row>
    <row r="348" spans="17:19" x14ac:dyDescent="0.35">
      <c r="Q348" t="s">
        <v>782</v>
      </c>
      <c r="S348" s="80">
        <v>44724</v>
      </c>
    </row>
    <row r="349" spans="17:19" x14ac:dyDescent="0.35">
      <c r="Q349" t="s">
        <v>783</v>
      </c>
      <c r="S349" s="80">
        <v>44725</v>
      </c>
    </row>
    <row r="350" spans="17:19" x14ac:dyDescent="0.35">
      <c r="Q350" t="s">
        <v>784</v>
      </c>
      <c r="S350" s="80">
        <v>44726</v>
      </c>
    </row>
    <row r="351" spans="17:19" x14ac:dyDescent="0.35">
      <c r="Q351" t="s">
        <v>785</v>
      </c>
      <c r="S351" s="80">
        <v>44727</v>
      </c>
    </row>
    <row r="352" spans="17:19" x14ac:dyDescent="0.35">
      <c r="Q352" t="s">
        <v>786</v>
      </c>
      <c r="S352" s="80">
        <v>44728</v>
      </c>
    </row>
    <row r="353" spans="17:19" x14ac:dyDescent="0.35">
      <c r="Q353" t="s">
        <v>787</v>
      </c>
      <c r="S353" s="80">
        <v>44729</v>
      </c>
    </row>
    <row r="354" spans="17:19" x14ac:dyDescent="0.35">
      <c r="Q354" t="s">
        <v>788</v>
      </c>
      <c r="S354" s="80">
        <v>44730</v>
      </c>
    </row>
    <row r="355" spans="17:19" x14ac:dyDescent="0.35">
      <c r="Q355" t="s">
        <v>789</v>
      </c>
      <c r="S355" s="80">
        <v>44731</v>
      </c>
    </row>
    <row r="356" spans="17:19" x14ac:dyDescent="0.35">
      <c r="Q356" t="s">
        <v>790</v>
      </c>
      <c r="S356" s="80">
        <v>44732</v>
      </c>
    </row>
    <row r="357" spans="17:19" x14ac:dyDescent="0.35">
      <c r="Q357" t="s">
        <v>791</v>
      </c>
      <c r="S357" s="80">
        <v>44733</v>
      </c>
    </row>
    <row r="358" spans="17:19" x14ac:dyDescent="0.35">
      <c r="Q358" t="s">
        <v>792</v>
      </c>
      <c r="S358" s="80">
        <v>44734</v>
      </c>
    </row>
    <row r="359" spans="17:19" x14ac:dyDescent="0.35">
      <c r="Q359" t="s">
        <v>793</v>
      </c>
      <c r="S359" s="80">
        <v>44735</v>
      </c>
    </row>
    <row r="360" spans="17:19" x14ac:dyDescent="0.35">
      <c r="Q360" t="s">
        <v>794</v>
      </c>
      <c r="S360" s="80">
        <v>44736</v>
      </c>
    </row>
    <row r="361" spans="17:19" x14ac:dyDescent="0.35">
      <c r="Q361" t="s">
        <v>795</v>
      </c>
      <c r="S361" s="80">
        <v>44737</v>
      </c>
    </row>
    <row r="362" spans="17:19" x14ac:dyDescent="0.35">
      <c r="Q362" t="s">
        <v>796</v>
      </c>
      <c r="S362" s="80">
        <v>44738</v>
      </c>
    </row>
    <row r="363" spans="17:19" x14ac:dyDescent="0.35">
      <c r="Q363" t="s">
        <v>797</v>
      </c>
      <c r="S363" s="80">
        <v>44739</v>
      </c>
    </row>
    <row r="364" spans="17:19" x14ac:dyDescent="0.35">
      <c r="Q364" t="s">
        <v>798</v>
      </c>
      <c r="S364" s="80">
        <v>44740</v>
      </c>
    </row>
    <row r="365" spans="17:19" x14ac:dyDescent="0.35">
      <c r="Q365" t="s">
        <v>799</v>
      </c>
      <c r="S365" s="80">
        <v>44741</v>
      </c>
    </row>
    <row r="366" spans="17:19" x14ac:dyDescent="0.35">
      <c r="Q366" t="s">
        <v>800</v>
      </c>
      <c r="S366" s="80">
        <v>44742</v>
      </c>
    </row>
    <row r="367" spans="17:19" x14ac:dyDescent="0.35">
      <c r="Q367" t="s">
        <v>801</v>
      </c>
      <c r="S367" s="80">
        <v>44743</v>
      </c>
    </row>
    <row r="368" spans="17:19" x14ac:dyDescent="0.35">
      <c r="Q368" t="s">
        <v>802</v>
      </c>
      <c r="S368" s="80">
        <v>44744</v>
      </c>
    </row>
    <row r="369" spans="17:19" x14ac:dyDescent="0.35">
      <c r="Q369" t="s">
        <v>803</v>
      </c>
      <c r="S369" s="80">
        <v>44745</v>
      </c>
    </row>
    <row r="370" spans="17:19" x14ac:dyDescent="0.35">
      <c r="Q370" t="s">
        <v>804</v>
      </c>
      <c r="S370" s="80">
        <v>44746</v>
      </c>
    </row>
    <row r="371" spans="17:19" x14ac:dyDescent="0.35">
      <c r="Q371" t="s">
        <v>805</v>
      </c>
      <c r="S371" s="80">
        <v>44747</v>
      </c>
    </row>
    <row r="372" spans="17:19" x14ac:dyDescent="0.35">
      <c r="Q372" t="s">
        <v>806</v>
      </c>
      <c r="S372" s="80">
        <v>44748</v>
      </c>
    </row>
    <row r="373" spans="17:19" x14ac:dyDescent="0.35">
      <c r="Q373" t="s">
        <v>807</v>
      </c>
      <c r="S373" s="80">
        <v>44749</v>
      </c>
    </row>
    <row r="374" spans="17:19" x14ac:dyDescent="0.35">
      <c r="Q374" t="s">
        <v>808</v>
      </c>
      <c r="S374" s="80">
        <v>44750</v>
      </c>
    </row>
    <row r="375" spans="17:19" x14ac:dyDescent="0.35">
      <c r="Q375" t="s">
        <v>809</v>
      </c>
      <c r="S375" s="80">
        <v>44751</v>
      </c>
    </row>
    <row r="376" spans="17:19" x14ac:dyDescent="0.35">
      <c r="Q376" t="s">
        <v>810</v>
      </c>
      <c r="S376" s="80">
        <v>44752</v>
      </c>
    </row>
    <row r="377" spans="17:19" x14ac:dyDescent="0.35">
      <c r="Q377" t="s">
        <v>811</v>
      </c>
      <c r="S377" s="80">
        <v>44753</v>
      </c>
    </row>
    <row r="378" spans="17:19" x14ac:dyDescent="0.35">
      <c r="Q378" t="s">
        <v>812</v>
      </c>
      <c r="S378" s="80">
        <v>44754</v>
      </c>
    </row>
    <row r="379" spans="17:19" x14ac:dyDescent="0.35">
      <c r="Q379" t="s">
        <v>813</v>
      </c>
      <c r="S379" s="80">
        <v>44755</v>
      </c>
    </row>
    <row r="380" spans="17:19" x14ac:dyDescent="0.35">
      <c r="Q380" t="s">
        <v>814</v>
      </c>
      <c r="S380" s="80">
        <v>44756</v>
      </c>
    </row>
    <row r="381" spans="17:19" x14ac:dyDescent="0.35">
      <c r="Q381" t="s">
        <v>815</v>
      </c>
      <c r="S381" s="80">
        <v>44757</v>
      </c>
    </row>
    <row r="382" spans="17:19" x14ac:dyDescent="0.35">
      <c r="Q382" t="s">
        <v>816</v>
      </c>
      <c r="S382" s="80">
        <v>44758</v>
      </c>
    </row>
    <row r="383" spans="17:19" x14ac:dyDescent="0.35">
      <c r="Q383" t="s">
        <v>817</v>
      </c>
      <c r="S383" s="80">
        <v>44759</v>
      </c>
    </row>
    <row r="384" spans="17:19" x14ac:dyDescent="0.35">
      <c r="Q384" t="s">
        <v>818</v>
      </c>
      <c r="S384" s="80">
        <v>44760</v>
      </c>
    </row>
    <row r="385" spans="17:19" x14ac:dyDescent="0.35">
      <c r="Q385" t="s">
        <v>819</v>
      </c>
      <c r="S385" s="80">
        <v>44761</v>
      </c>
    </row>
    <row r="386" spans="17:19" x14ac:dyDescent="0.35">
      <c r="Q386" t="s">
        <v>820</v>
      </c>
      <c r="S386" s="80">
        <v>44762</v>
      </c>
    </row>
    <row r="387" spans="17:19" x14ac:dyDescent="0.35">
      <c r="Q387" t="s">
        <v>821</v>
      </c>
      <c r="S387" s="80">
        <v>44763</v>
      </c>
    </row>
    <row r="388" spans="17:19" x14ac:dyDescent="0.35">
      <c r="Q388" t="s">
        <v>822</v>
      </c>
      <c r="S388" s="80">
        <v>44764</v>
      </c>
    </row>
    <row r="389" spans="17:19" x14ac:dyDescent="0.35">
      <c r="Q389" t="s">
        <v>823</v>
      </c>
      <c r="S389" s="80">
        <v>44765</v>
      </c>
    </row>
    <row r="390" spans="17:19" x14ac:dyDescent="0.35">
      <c r="Q390" t="s">
        <v>824</v>
      </c>
      <c r="S390" s="80">
        <v>44766</v>
      </c>
    </row>
    <row r="391" spans="17:19" x14ac:dyDescent="0.35">
      <c r="Q391" t="s">
        <v>825</v>
      </c>
      <c r="S391" s="80">
        <v>44767</v>
      </c>
    </row>
    <row r="392" spans="17:19" x14ac:dyDescent="0.35">
      <c r="Q392" t="s">
        <v>826</v>
      </c>
      <c r="S392" s="80">
        <v>44768</v>
      </c>
    </row>
    <row r="393" spans="17:19" x14ac:dyDescent="0.35">
      <c r="Q393" t="s">
        <v>827</v>
      </c>
      <c r="S393" s="80">
        <v>44769</v>
      </c>
    </row>
    <row r="394" spans="17:19" x14ac:dyDescent="0.35">
      <c r="Q394" t="s">
        <v>828</v>
      </c>
      <c r="S394" s="80">
        <v>44770</v>
      </c>
    </row>
    <row r="395" spans="17:19" x14ac:dyDescent="0.35">
      <c r="Q395" t="s">
        <v>829</v>
      </c>
      <c r="S395" s="80">
        <v>44771</v>
      </c>
    </row>
    <row r="396" spans="17:19" x14ac:dyDescent="0.35">
      <c r="Q396" t="s">
        <v>830</v>
      </c>
      <c r="S396" s="80">
        <v>44772</v>
      </c>
    </row>
    <row r="397" spans="17:19" x14ac:dyDescent="0.35">
      <c r="Q397" t="s">
        <v>831</v>
      </c>
      <c r="S397" s="80">
        <v>44773</v>
      </c>
    </row>
    <row r="398" spans="17:19" x14ac:dyDescent="0.35">
      <c r="Q398" t="s">
        <v>832</v>
      </c>
      <c r="S398" s="80">
        <v>44774</v>
      </c>
    </row>
    <row r="399" spans="17:19" x14ac:dyDescent="0.35">
      <c r="Q399" t="s">
        <v>833</v>
      </c>
      <c r="S399" s="80">
        <v>44775</v>
      </c>
    </row>
    <row r="400" spans="17:19" x14ac:dyDescent="0.35">
      <c r="Q400" t="s">
        <v>834</v>
      </c>
      <c r="S400" s="80">
        <v>44776</v>
      </c>
    </row>
    <row r="401" spans="17:19" x14ac:dyDescent="0.35">
      <c r="Q401" t="s">
        <v>835</v>
      </c>
      <c r="S401" s="80">
        <v>44777</v>
      </c>
    </row>
    <row r="402" spans="17:19" x14ac:dyDescent="0.35">
      <c r="Q402" t="s">
        <v>836</v>
      </c>
      <c r="S402" s="80">
        <v>44778</v>
      </c>
    </row>
    <row r="403" spans="17:19" x14ac:dyDescent="0.35">
      <c r="Q403" t="s">
        <v>837</v>
      </c>
      <c r="S403" s="80">
        <v>44779</v>
      </c>
    </row>
    <row r="404" spans="17:19" x14ac:dyDescent="0.35">
      <c r="Q404" t="s">
        <v>838</v>
      </c>
      <c r="S404" s="80">
        <v>44780</v>
      </c>
    </row>
    <row r="405" spans="17:19" x14ac:dyDescent="0.35">
      <c r="Q405" t="s">
        <v>839</v>
      </c>
      <c r="S405" s="80">
        <v>44781</v>
      </c>
    </row>
    <row r="406" spans="17:19" x14ac:dyDescent="0.35">
      <c r="Q406" t="s">
        <v>840</v>
      </c>
      <c r="S406" s="80">
        <v>44782</v>
      </c>
    </row>
    <row r="407" spans="17:19" x14ac:dyDescent="0.35">
      <c r="Q407" t="s">
        <v>841</v>
      </c>
      <c r="S407" s="80">
        <v>44783</v>
      </c>
    </row>
    <row r="408" spans="17:19" x14ac:dyDescent="0.35">
      <c r="Q408" t="s">
        <v>842</v>
      </c>
      <c r="S408" s="80">
        <v>44784</v>
      </c>
    </row>
    <row r="409" spans="17:19" x14ac:dyDescent="0.35">
      <c r="Q409" t="s">
        <v>843</v>
      </c>
      <c r="S409" s="80">
        <v>44785</v>
      </c>
    </row>
    <row r="410" spans="17:19" x14ac:dyDescent="0.35">
      <c r="Q410" t="s">
        <v>844</v>
      </c>
      <c r="S410" s="80">
        <v>44786</v>
      </c>
    </row>
    <row r="411" spans="17:19" x14ac:dyDescent="0.35">
      <c r="Q411" t="s">
        <v>845</v>
      </c>
      <c r="S411" s="80">
        <v>44787</v>
      </c>
    </row>
    <row r="412" spans="17:19" x14ac:dyDescent="0.35">
      <c r="Q412" t="s">
        <v>846</v>
      </c>
      <c r="S412" s="80">
        <v>44788</v>
      </c>
    </row>
    <row r="413" spans="17:19" x14ac:dyDescent="0.35">
      <c r="Q413" t="s">
        <v>847</v>
      </c>
      <c r="S413" s="80">
        <v>44789</v>
      </c>
    </row>
    <row r="414" spans="17:19" x14ac:dyDescent="0.35">
      <c r="Q414" t="s">
        <v>848</v>
      </c>
      <c r="S414" s="80">
        <v>44790</v>
      </c>
    </row>
    <row r="415" spans="17:19" x14ac:dyDescent="0.35">
      <c r="Q415" t="s">
        <v>849</v>
      </c>
      <c r="S415" s="80">
        <v>44791</v>
      </c>
    </row>
    <row r="416" spans="17:19" x14ac:dyDescent="0.35">
      <c r="Q416" t="s">
        <v>850</v>
      </c>
      <c r="S416" s="80">
        <v>44792</v>
      </c>
    </row>
    <row r="417" spans="17:19" x14ac:dyDescent="0.35">
      <c r="Q417" t="s">
        <v>851</v>
      </c>
      <c r="S417" s="80">
        <v>44793</v>
      </c>
    </row>
    <row r="418" spans="17:19" x14ac:dyDescent="0.35">
      <c r="Q418" t="s">
        <v>852</v>
      </c>
      <c r="S418" s="80">
        <v>44794</v>
      </c>
    </row>
    <row r="419" spans="17:19" x14ac:dyDescent="0.35">
      <c r="Q419" t="s">
        <v>853</v>
      </c>
      <c r="S419" s="80">
        <v>44795</v>
      </c>
    </row>
    <row r="420" spans="17:19" x14ac:dyDescent="0.35">
      <c r="Q420" t="s">
        <v>854</v>
      </c>
      <c r="S420" s="80">
        <v>44796</v>
      </c>
    </row>
    <row r="421" spans="17:19" x14ac:dyDescent="0.35">
      <c r="Q421" t="s">
        <v>855</v>
      </c>
      <c r="S421" s="80">
        <v>44797</v>
      </c>
    </row>
    <row r="422" spans="17:19" x14ac:dyDescent="0.35">
      <c r="Q422" t="s">
        <v>856</v>
      </c>
      <c r="S422" s="80">
        <v>44798</v>
      </c>
    </row>
    <row r="423" spans="17:19" x14ac:dyDescent="0.35">
      <c r="Q423" t="s">
        <v>857</v>
      </c>
      <c r="S423" s="80">
        <v>44799</v>
      </c>
    </row>
    <row r="424" spans="17:19" x14ac:dyDescent="0.35">
      <c r="Q424" t="s">
        <v>858</v>
      </c>
      <c r="S424" s="80">
        <v>44800</v>
      </c>
    </row>
    <row r="425" spans="17:19" x14ac:dyDescent="0.35">
      <c r="Q425" t="s">
        <v>859</v>
      </c>
      <c r="S425" s="80">
        <v>44801</v>
      </c>
    </row>
    <row r="426" spans="17:19" x14ac:dyDescent="0.35">
      <c r="Q426" t="s">
        <v>860</v>
      </c>
      <c r="S426" s="80">
        <v>44802</v>
      </c>
    </row>
    <row r="427" spans="17:19" x14ac:dyDescent="0.35">
      <c r="Q427" t="s">
        <v>861</v>
      </c>
      <c r="S427" s="80">
        <v>44803</v>
      </c>
    </row>
    <row r="428" spans="17:19" x14ac:dyDescent="0.35">
      <c r="Q428" t="s">
        <v>862</v>
      </c>
      <c r="S428" s="80">
        <v>44804</v>
      </c>
    </row>
    <row r="429" spans="17:19" x14ac:dyDescent="0.35">
      <c r="Q429" t="s">
        <v>863</v>
      </c>
      <c r="S429" s="80">
        <v>44805</v>
      </c>
    </row>
    <row r="430" spans="17:19" x14ac:dyDescent="0.35">
      <c r="Q430" t="s">
        <v>864</v>
      </c>
      <c r="S430" s="80">
        <v>44806</v>
      </c>
    </row>
    <row r="431" spans="17:19" x14ac:dyDescent="0.35">
      <c r="Q431" t="s">
        <v>865</v>
      </c>
      <c r="S431" s="80">
        <v>44807</v>
      </c>
    </row>
    <row r="432" spans="17:19" x14ac:dyDescent="0.35">
      <c r="Q432" t="s">
        <v>866</v>
      </c>
      <c r="S432" s="80">
        <v>44808</v>
      </c>
    </row>
    <row r="433" spans="17:19" x14ac:dyDescent="0.35">
      <c r="Q433" t="s">
        <v>867</v>
      </c>
      <c r="S433" s="80">
        <v>44809</v>
      </c>
    </row>
    <row r="434" spans="17:19" x14ac:dyDescent="0.35">
      <c r="Q434" t="s">
        <v>868</v>
      </c>
      <c r="S434" s="80">
        <v>44810</v>
      </c>
    </row>
    <row r="435" spans="17:19" x14ac:dyDescent="0.35">
      <c r="Q435" t="s">
        <v>869</v>
      </c>
      <c r="S435" s="80">
        <v>44811</v>
      </c>
    </row>
    <row r="436" spans="17:19" x14ac:dyDescent="0.35">
      <c r="Q436" t="s">
        <v>870</v>
      </c>
      <c r="S436" s="80">
        <v>44812</v>
      </c>
    </row>
    <row r="437" spans="17:19" x14ac:dyDescent="0.35">
      <c r="Q437" t="s">
        <v>871</v>
      </c>
      <c r="S437" s="80">
        <v>44813</v>
      </c>
    </row>
    <row r="438" spans="17:19" x14ac:dyDescent="0.35">
      <c r="Q438" t="s">
        <v>872</v>
      </c>
      <c r="S438" s="80">
        <v>44814</v>
      </c>
    </row>
    <row r="439" spans="17:19" x14ac:dyDescent="0.35">
      <c r="Q439" t="s">
        <v>873</v>
      </c>
      <c r="S439" s="80">
        <v>44815</v>
      </c>
    </row>
    <row r="440" spans="17:19" x14ac:dyDescent="0.35">
      <c r="Q440" t="s">
        <v>874</v>
      </c>
      <c r="S440" s="80">
        <v>44816</v>
      </c>
    </row>
    <row r="441" spans="17:19" x14ac:dyDescent="0.35">
      <c r="Q441" t="s">
        <v>875</v>
      </c>
      <c r="S441" s="80">
        <v>44817</v>
      </c>
    </row>
    <row r="442" spans="17:19" x14ac:dyDescent="0.35">
      <c r="Q442" t="s">
        <v>876</v>
      </c>
      <c r="S442" s="80">
        <v>44818</v>
      </c>
    </row>
    <row r="443" spans="17:19" x14ac:dyDescent="0.35">
      <c r="Q443" t="s">
        <v>877</v>
      </c>
      <c r="S443" s="80">
        <v>44819</v>
      </c>
    </row>
    <row r="444" spans="17:19" x14ac:dyDescent="0.35">
      <c r="Q444" t="s">
        <v>878</v>
      </c>
      <c r="S444" s="80">
        <v>44820</v>
      </c>
    </row>
    <row r="445" spans="17:19" x14ac:dyDescent="0.35">
      <c r="Q445" t="s">
        <v>879</v>
      </c>
      <c r="S445" s="80">
        <v>44821</v>
      </c>
    </row>
    <row r="446" spans="17:19" x14ac:dyDescent="0.35">
      <c r="Q446" t="s">
        <v>880</v>
      </c>
      <c r="S446" s="80">
        <v>44822</v>
      </c>
    </row>
    <row r="447" spans="17:19" x14ac:dyDescent="0.35">
      <c r="Q447" t="s">
        <v>881</v>
      </c>
      <c r="S447" s="80">
        <v>44823</v>
      </c>
    </row>
    <row r="448" spans="17:19" x14ac:dyDescent="0.35">
      <c r="Q448" t="s">
        <v>882</v>
      </c>
      <c r="S448" s="80">
        <v>44824</v>
      </c>
    </row>
    <row r="449" spans="17:19" x14ac:dyDescent="0.35">
      <c r="Q449" t="s">
        <v>883</v>
      </c>
      <c r="S449" s="80">
        <v>44825</v>
      </c>
    </row>
    <row r="450" spans="17:19" x14ac:dyDescent="0.35">
      <c r="Q450" t="s">
        <v>884</v>
      </c>
      <c r="S450" s="80">
        <v>44826</v>
      </c>
    </row>
    <row r="451" spans="17:19" x14ac:dyDescent="0.35">
      <c r="Q451" t="s">
        <v>885</v>
      </c>
      <c r="S451" s="80">
        <v>44827</v>
      </c>
    </row>
    <row r="452" spans="17:19" x14ac:dyDescent="0.35">
      <c r="Q452" t="s">
        <v>886</v>
      </c>
      <c r="S452" s="80">
        <v>44828</v>
      </c>
    </row>
    <row r="453" spans="17:19" x14ac:dyDescent="0.35">
      <c r="Q453" t="s">
        <v>887</v>
      </c>
      <c r="S453" s="80">
        <v>44829</v>
      </c>
    </row>
    <row r="454" spans="17:19" x14ac:dyDescent="0.35">
      <c r="Q454" t="s">
        <v>888</v>
      </c>
      <c r="S454" s="80">
        <v>44830</v>
      </c>
    </row>
    <row r="455" spans="17:19" x14ac:dyDescent="0.35">
      <c r="Q455" t="s">
        <v>889</v>
      </c>
      <c r="S455" s="80">
        <v>44831</v>
      </c>
    </row>
    <row r="456" spans="17:19" x14ac:dyDescent="0.35">
      <c r="Q456" t="s">
        <v>890</v>
      </c>
      <c r="S456" s="80">
        <v>44832</v>
      </c>
    </row>
    <row r="457" spans="17:19" x14ac:dyDescent="0.35">
      <c r="Q457" t="s">
        <v>891</v>
      </c>
      <c r="S457" s="80">
        <v>44833</v>
      </c>
    </row>
    <row r="458" spans="17:19" x14ac:dyDescent="0.35">
      <c r="Q458" t="s">
        <v>892</v>
      </c>
      <c r="S458" s="80">
        <v>44834</v>
      </c>
    </row>
    <row r="459" spans="17:19" x14ac:dyDescent="0.35">
      <c r="Q459" t="s">
        <v>893</v>
      </c>
      <c r="S459" s="80">
        <v>44835</v>
      </c>
    </row>
    <row r="460" spans="17:19" x14ac:dyDescent="0.35">
      <c r="Q460" t="s">
        <v>894</v>
      </c>
      <c r="S460" s="80">
        <v>44836</v>
      </c>
    </row>
    <row r="461" spans="17:19" x14ac:dyDescent="0.35">
      <c r="Q461" t="s">
        <v>895</v>
      </c>
      <c r="S461" s="80">
        <v>44837</v>
      </c>
    </row>
    <row r="462" spans="17:19" x14ac:dyDescent="0.35">
      <c r="Q462" t="s">
        <v>896</v>
      </c>
      <c r="S462" s="80">
        <v>44838</v>
      </c>
    </row>
    <row r="463" spans="17:19" x14ac:dyDescent="0.35">
      <c r="Q463" t="s">
        <v>897</v>
      </c>
      <c r="S463" s="80">
        <v>44839</v>
      </c>
    </row>
    <row r="464" spans="17:19" x14ac:dyDescent="0.35">
      <c r="Q464" t="s">
        <v>898</v>
      </c>
      <c r="S464" s="80">
        <v>44840</v>
      </c>
    </row>
    <row r="465" spans="17:19" x14ac:dyDescent="0.35">
      <c r="Q465" t="s">
        <v>899</v>
      </c>
      <c r="S465" s="80">
        <v>44841</v>
      </c>
    </row>
    <row r="466" spans="17:19" x14ac:dyDescent="0.35">
      <c r="Q466" t="s">
        <v>900</v>
      </c>
      <c r="S466" s="80">
        <v>44842</v>
      </c>
    </row>
    <row r="467" spans="17:19" x14ac:dyDescent="0.35">
      <c r="Q467" t="s">
        <v>901</v>
      </c>
      <c r="S467" s="80">
        <v>44843</v>
      </c>
    </row>
    <row r="468" spans="17:19" x14ac:dyDescent="0.35">
      <c r="Q468" t="s">
        <v>902</v>
      </c>
      <c r="S468" s="80">
        <v>44844</v>
      </c>
    </row>
    <row r="469" spans="17:19" x14ac:dyDescent="0.35">
      <c r="Q469" t="s">
        <v>903</v>
      </c>
      <c r="S469" s="80">
        <v>44845</v>
      </c>
    </row>
    <row r="470" spans="17:19" x14ac:dyDescent="0.35">
      <c r="Q470" t="s">
        <v>904</v>
      </c>
      <c r="S470" s="80">
        <v>44846</v>
      </c>
    </row>
    <row r="471" spans="17:19" x14ac:dyDescent="0.35">
      <c r="Q471" t="s">
        <v>905</v>
      </c>
      <c r="S471" s="80">
        <v>44847</v>
      </c>
    </row>
    <row r="472" spans="17:19" x14ac:dyDescent="0.35">
      <c r="Q472" t="s">
        <v>906</v>
      </c>
      <c r="S472" s="80">
        <v>44848</v>
      </c>
    </row>
    <row r="473" spans="17:19" x14ac:dyDescent="0.35">
      <c r="Q473" t="s">
        <v>907</v>
      </c>
      <c r="S473" s="80">
        <v>44849</v>
      </c>
    </row>
    <row r="474" spans="17:19" x14ac:dyDescent="0.35">
      <c r="Q474" t="s">
        <v>908</v>
      </c>
      <c r="S474" s="80">
        <v>44850</v>
      </c>
    </row>
    <row r="475" spans="17:19" x14ac:dyDescent="0.35">
      <c r="Q475" t="s">
        <v>909</v>
      </c>
      <c r="S475" s="80">
        <v>44851</v>
      </c>
    </row>
    <row r="476" spans="17:19" x14ac:dyDescent="0.35">
      <c r="Q476" t="s">
        <v>910</v>
      </c>
      <c r="S476" s="80">
        <v>44852</v>
      </c>
    </row>
    <row r="477" spans="17:19" x14ac:dyDescent="0.35">
      <c r="Q477" t="s">
        <v>911</v>
      </c>
      <c r="S477" s="80">
        <v>44853</v>
      </c>
    </row>
    <row r="478" spans="17:19" x14ac:dyDescent="0.35">
      <c r="Q478" t="s">
        <v>912</v>
      </c>
      <c r="S478" s="80">
        <v>44854</v>
      </c>
    </row>
    <row r="479" spans="17:19" x14ac:dyDescent="0.35">
      <c r="Q479" t="s">
        <v>913</v>
      </c>
      <c r="S479" s="80">
        <v>44855</v>
      </c>
    </row>
    <row r="480" spans="17:19" x14ac:dyDescent="0.35">
      <c r="Q480" t="s">
        <v>914</v>
      </c>
      <c r="S480" s="80">
        <v>44856</v>
      </c>
    </row>
    <row r="481" spans="17:19" x14ac:dyDescent="0.35">
      <c r="Q481" t="s">
        <v>915</v>
      </c>
      <c r="S481" s="80">
        <v>44857</v>
      </c>
    </row>
    <row r="482" spans="17:19" x14ac:dyDescent="0.35">
      <c r="Q482" t="s">
        <v>916</v>
      </c>
      <c r="S482" s="80">
        <v>44858</v>
      </c>
    </row>
    <row r="483" spans="17:19" x14ac:dyDescent="0.35">
      <c r="Q483" t="s">
        <v>917</v>
      </c>
      <c r="S483" s="80">
        <v>44859</v>
      </c>
    </row>
    <row r="484" spans="17:19" x14ac:dyDescent="0.35">
      <c r="Q484" t="s">
        <v>918</v>
      </c>
      <c r="S484" s="80">
        <v>44860</v>
      </c>
    </row>
    <row r="485" spans="17:19" x14ac:dyDescent="0.35">
      <c r="Q485" t="s">
        <v>919</v>
      </c>
      <c r="S485" s="80">
        <v>44861</v>
      </c>
    </row>
    <row r="486" spans="17:19" x14ac:dyDescent="0.35">
      <c r="Q486" t="s">
        <v>920</v>
      </c>
      <c r="S486" s="80">
        <v>44862</v>
      </c>
    </row>
    <row r="487" spans="17:19" x14ac:dyDescent="0.35">
      <c r="Q487" t="s">
        <v>921</v>
      </c>
      <c r="S487" s="80">
        <v>44863</v>
      </c>
    </row>
    <row r="488" spans="17:19" x14ac:dyDescent="0.35">
      <c r="Q488" t="s">
        <v>922</v>
      </c>
      <c r="S488" s="80">
        <v>44864</v>
      </c>
    </row>
    <row r="489" spans="17:19" x14ac:dyDescent="0.35">
      <c r="Q489" t="s">
        <v>923</v>
      </c>
      <c r="S489" s="80">
        <v>44865</v>
      </c>
    </row>
    <row r="490" spans="17:19" x14ac:dyDescent="0.35">
      <c r="Q490" t="s">
        <v>924</v>
      </c>
      <c r="S490" s="80">
        <v>44866</v>
      </c>
    </row>
    <row r="491" spans="17:19" x14ac:dyDescent="0.35">
      <c r="Q491" t="s">
        <v>925</v>
      </c>
      <c r="S491" s="80">
        <v>44867</v>
      </c>
    </row>
    <row r="492" spans="17:19" x14ac:dyDescent="0.35">
      <c r="Q492" t="s">
        <v>926</v>
      </c>
      <c r="S492" s="80">
        <v>44868</v>
      </c>
    </row>
    <row r="493" spans="17:19" x14ac:dyDescent="0.35">
      <c r="Q493" t="s">
        <v>927</v>
      </c>
      <c r="S493" s="80">
        <v>44869</v>
      </c>
    </row>
    <row r="494" spans="17:19" x14ac:dyDescent="0.35">
      <c r="Q494" t="s">
        <v>928</v>
      </c>
      <c r="S494" s="80">
        <v>44870</v>
      </c>
    </row>
    <row r="495" spans="17:19" x14ac:dyDescent="0.35">
      <c r="Q495" t="s">
        <v>929</v>
      </c>
      <c r="S495" s="80">
        <v>44871</v>
      </c>
    </row>
    <row r="496" spans="17:19" x14ac:dyDescent="0.35">
      <c r="Q496" t="s">
        <v>930</v>
      </c>
      <c r="S496" s="80">
        <v>44872</v>
      </c>
    </row>
    <row r="497" spans="17:19" x14ac:dyDescent="0.35">
      <c r="Q497" t="s">
        <v>931</v>
      </c>
      <c r="S497" s="80">
        <v>44873</v>
      </c>
    </row>
    <row r="498" spans="17:19" x14ac:dyDescent="0.35">
      <c r="Q498" t="s">
        <v>932</v>
      </c>
      <c r="S498" s="80">
        <v>44874</v>
      </c>
    </row>
    <row r="499" spans="17:19" x14ac:dyDescent="0.35">
      <c r="Q499" t="s">
        <v>933</v>
      </c>
      <c r="S499" s="80">
        <v>44875</v>
      </c>
    </row>
    <row r="500" spans="17:19" x14ac:dyDescent="0.35">
      <c r="Q500" t="s">
        <v>934</v>
      </c>
      <c r="S500" s="80">
        <v>44876</v>
      </c>
    </row>
    <row r="501" spans="17:19" x14ac:dyDescent="0.35">
      <c r="Q501" t="s">
        <v>935</v>
      </c>
      <c r="S501" s="80">
        <v>44877</v>
      </c>
    </row>
    <row r="502" spans="17:19" x14ac:dyDescent="0.35">
      <c r="Q502" t="s">
        <v>936</v>
      </c>
      <c r="S502" s="80">
        <v>44878</v>
      </c>
    </row>
    <row r="503" spans="17:19" x14ac:dyDescent="0.35">
      <c r="Q503" t="s">
        <v>937</v>
      </c>
      <c r="S503" s="80">
        <v>44879</v>
      </c>
    </row>
    <row r="504" spans="17:19" x14ac:dyDescent="0.35">
      <c r="Q504" t="s">
        <v>938</v>
      </c>
      <c r="S504" s="80">
        <v>44880</v>
      </c>
    </row>
    <row r="505" spans="17:19" x14ac:dyDescent="0.35">
      <c r="Q505" t="s">
        <v>939</v>
      </c>
      <c r="S505" s="80">
        <v>44881</v>
      </c>
    </row>
    <row r="506" spans="17:19" x14ac:dyDescent="0.35">
      <c r="Q506" t="s">
        <v>940</v>
      </c>
      <c r="S506" s="80">
        <v>44882</v>
      </c>
    </row>
    <row r="507" spans="17:19" x14ac:dyDescent="0.35">
      <c r="Q507" t="s">
        <v>941</v>
      </c>
      <c r="S507" s="80">
        <v>44883</v>
      </c>
    </row>
    <row r="508" spans="17:19" x14ac:dyDescent="0.35">
      <c r="Q508" t="s">
        <v>942</v>
      </c>
      <c r="S508" s="80">
        <v>44884</v>
      </c>
    </row>
    <row r="509" spans="17:19" x14ac:dyDescent="0.35">
      <c r="Q509" t="s">
        <v>943</v>
      </c>
      <c r="S509" s="80">
        <v>44885</v>
      </c>
    </row>
    <row r="510" spans="17:19" x14ac:dyDescent="0.35">
      <c r="Q510" t="s">
        <v>944</v>
      </c>
      <c r="S510" s="80">
        <v>44886</v>
      </c>
    </row>
    <row r="511" spans="17:19" x14ac:dyDescent="0.35">
      <c r="Q511" t="s">
        <v>945</v>
      </c>
      <c r="S511" s="80">
        <v>44887</v>
      </c>
    </row>
    <row r="512" spans="17:19" x14ac:dyDescent="0.35">
      <c r="Q512" t="s">
        <v>946</v>
      </c>
      <c r="S512" s="80">
        <v>44888</v>
      </c>
    </row>
    <row r="513" spans="17:19" x14ac:dyDescent="0.35">
      <c r="Q513" t="s">
        <v>947</v>
      </c>
      <c r="S513" s="80">
        <v>44889</v>
      </c>
    </row>
    <row r="514" spans="17:19" x14ac:dyDescent="0.35">
      <c r="Q514" t="s">
        <v>948</v>
      </c>
      <c r="S514" s="80">
        <v>44890</v>
      </c>
    </row>
    <row r="515" spans="17:19" x14ac:dyDescent="0.35">
      <c r="Q515" t="s">
        <v>949</v>
      </c>
      <c r="S515" s="80">
        <v>44891</v>
      </c>
    </row>
    <row r="516" spans="17:19" x14ac:dyDescent="0.35">
      <c r="Q516" t="s">
        <v>950</v>
      </c>
      <c r="S516" s="80">
        <v>44892</v>
      </c>
    </row>
    <row r="517" spans="17:19" x14ac:dyDescent="0.35">
      <c r="Q517" t="s">
        <v>951</v>
      </c>
      <c r="S517" s="80">
        <v>44893</v>
      </c>
    </row>
    <row r="518" spans="17:19" x14ac:dyDescent="0.35">
      <c r="Q518" t="s">
        <v>952</v>
      </c>
      <c r="S518" s="80">
        <v>44894</v>
      </c>
    </row>
    <row r="519" spans="17:19" x14ac:dyDescent="0.35">
      <c r="Q519" t="s">
        <v>953</v>
      </c>
      <c r="S519" s="80">
        <v>44895</v>
      </c>
    </row>
    <row r="520" spans="17:19" x14ac:dyDescent="0.35">
      <c r="Q520" t="s">
        <v>954</v>
      </c>
      <c r="S520" s="80">
        <v>44896</v>
      </c>
    </row>
    <row r="521" spans="17:19" x14ac:dyDescent="0.35">
      <c r="Q521" t="s">
        <v>955</v>
      </c>
      <c r="S521" s="80">
        <v>44897</v>
      </c>
    </row>
    <row r="522" spans="17:19" x14ac:dyDescent="0.35">
      <c r="Q522" t="s">
        <v>956</v>
      </c>
      <c r="S522" s="80">
        <v>44898</v>
      </c>
    </row>
    <row r="523" spans="17:19" x14ac:dyDescent="0.35">
      <c r="Q523" t="s">
        <v>957</v>
      </c>
      <c r="S523" s="80">
        <v>44899</v>
      </c>
    </row>
    <row r="524" spans="17:19" x14ac:dyDescent="0.35">
      <c r="Q524" t="s">
        <v>958</v>
      </c>
      <c r="S524" s="80">
        <v>44900</v>
      </c>
    </row>
    <row r="525" spans="17:19" x14ac:dyDescent="0.35">
      <c r="Q525" t="s">
        <v>959</v>
      </c>
      <c r="S525" s="80">
        <v>44901</v>
      </c>
    </row>
    <row r="526" spans="17:19" x14ac:dyDescent="0.35">
      <c r="Q526" t="s">
        <v>960</v>
      </c>
      <c r="S526" s="80">
        <v>44902</v>
      </c>
    </row>
    <row r="527" spans="17:19" x14ac:dyDescent="0.35">
      <c r="Q527" t="s">
        <v>961</v>
      </c>
      <c r="S527" s="80">
        <v>44903</v>
      </c>
    </row>
    <row r="528" spans="17:19" x14ac:dyDescent="0.35">
      <c r="Q528" t="s">
        <v>962</v>
      </c>
      <c r="S528" s="80">
        <v>44904</v>
      </c>
    </row>
    <row r="529" spans="17:19" x14ac:dyDescent="0.35">
      <c r="Q529" t="s">
        <v>963</v>
      </c>
      <c r="S529" s="80">
        <v>44905</v>
      </c>
    </row>
    <row r="530" spans="17:19" x14ac:dyDescent="0.35">
      <c r="Q530" t="s">
        <v>964</v>
      </c>
      <c r="S530" s="80">
        <v>44906</v>
      </c>
    </row>
    <row r="531" spans="17:19" x14ac:dyDescent="0.35">
      <c r="Q531" t="s">
        <v>965</v>
      </c>
      <c r="S531" s="80">
        <v>44907</v>
      </c>
    </row>
    <row r="532" spans="17:19" x14ac:dyDescent="0.35">
      <c r="Q532" t="s">
        <v>966</v>
      </c>
      <c r="S532" s="80">
        <v>44908</v>
      </c>
    </row>
    <row r="533" spans="17:19" x14ac:dyDescent="0.35">
      <c r="Q533" t="s">
        <v>967</v>
      </c>
      <c r="S533" s="80">
        <v>44909</v>
      </c>
    </row>
    <row r="534" spans="17:19" x14ac:dyDescent="0.35">
      <c r="Q534" t="s">
        <v>968</v>
      </c>
      <c r="S534" s="80">
        <v>44910</v>
      </c>
    </row>
    <row r="535" spans="17:19" x14ac:dyDescent="0.35">
      <c r="Q535" t="s">
        <v>969</v>
      </c>
      <c r="S535" s="80">
        <v>44911</v>
      </c>
    </row>
    <row r="536" spans="17:19" x14ac:dyDescent="0.35">
      <c r="Q536" t="s">
        <v>970</v>
      </c>
      <c r="S536" s="80">
        <v>44912</v>
      </c>
    </row>
    <row r="537" spans="17:19" x14ac:dyDescent="0.35">
      <c r="Q537" t="s">
        <v>971</v>
      </c>
      <c r="S537" s="80">
        <v>44913</v>
      </c>
    </row>
    <row r="538" spans="17:19" x14ac:dyDescent="0.35">
      <c r="Q538" t="s">
        <v>972</v>
      </c>
      <c r="S538" s="80">
        <v>44914</v>
      </c>
    </row>
    <row r="539" spans="17:19" x14ac:dyDescent="0.35">
      <c r="Q539" t="s">
        <v>973</v>
      </c>
      <c r="S539" s="80">
        <v>44915</v>
      </c>
    </row>
    <row r="540" spans="17:19" x14ac:dyDescent="0.35">
      <c r="Q540" t="s">
        <v>974</v>
      </c>
      <c r="S540" s="80">
        <v>44916</v>
      </c>
    </row>
    <row r="541" spans="17:19" x14ac:dyDescent="0.35">
      <c r="Q541" t="s">
        <v>975</v>
      </c>
      <c r="S541" s="80">
        <v>44917</v>
      </c>
    </row>
    <row r="542" spans="17:19" x14ac:dyDescent="0.35">
      <c r="Q542" t="s">
        <v>976</v>
      </c>
      <c r="S542" s="80">
        <v>44918</v>
      </c>
    </row>
    <row r="543" spans="17:19" x14ac:dyDescent="0.35">
      <c r="Q543" t="s">
        <v>977</v>
      </c>
      <c r="S543" s="80">
        <v>44919</v>
      </c>
    </row>
    <row r="544" spans="17:19" x14ac:dyDescent="0.35">
      <c r="Q544" t="s">
        <v>978</v>
      </c>
      <c r="S544" s="80">
        <v>44920</v>
      </c>
    </row>
    <row r="545" spans="17:19" x14ac:dyDescent="0.35">
      <c r="Q545" t="s">
        <v>979</v>
      </c>
      <c r="S545" s="80">
        <v>44921</v>
      </c>
    </row>
    <row r="546" spans="17:19" x14ac:dyDescent="0.35">
      <c r="Q546" t="s">
        <v>980</v>
      </c>
      <c r="S546" s="80">
        <v>44922</v>
      </c>
    </row>
    <row r="547" spans="17:19" x14ac:dyDescent="0.35">
      <c r="Q547" t="s">
        <v>981</v>
      </c>
      <c r="S547" s="80">
        <v>44923</v>
      </c>
    </row>
    <row r="548" spans="17:19" x14ac:dyDescent="0.35">
      <c r="Q548" t="s">
        <v>982</v>
      </c>
      <c r="S548" s="80">
        <v>44924</v>
      </c>
    </row>
    <row r="549" spans="17:19" x14ac:dyDescent="0.35">
      <c r="Q549" t="s">
        <v>983</v>
      </c>
      <c r="S549" s="80">
        <v>44925</v>
      </c>
    </row>
    <row r="550" spans="17:19" x14ac:dyDescent="0.35">
      <c r="Q550" t="s">
        <v>984</v>
      </c>
      <c r="S550" s="80">
        <v>44926</v>
      </c>
    </row>
    <row r="551" spans="17:19" x14ac:dyDescent="0.35">
      <c r="Q551" t="s">
        <v>985</v>
      </c>
      <c r="S551" s="80">
        <v>44927</v>
      </c>
    </row>
    <row r="552" spans="17:19" x14ac:dyDescent="0.35">
      <c r="Q552" t="s">
        <v>986</v>
      </c>
      <c r="S552" s="80">
        <v>44928</v>
      </c>
    </row>
    <row r="553" spans="17:19" x14ac:dyDescent="0.35">
      <c r="Q553" t="s">
        <v>987</v>
      </c>
      <c r="S553" s="80">
        <v>44929</v>
      </c>
    </row>
    <row r="554" spans="17:19" x14ac:dyDescent="0.35">
      <c r="Q554" t="s">
        <v>988</v>
      </c>
      <c r="S554" s="80">
        <v>44930</v>
      </c>
    </row>
    <row r="555" spans="17:19" x14ac:dyDescent="0.35">
      <c r="Q555" t="s">
        <v>989</v>
      </c>
      <c r="S555" s="80">
        <v>44931</v>
      </c>
    </row>
    <row r="556" spans="17:19" x14ac:dyDescent="0.35">
      <c r="Q556" t="s">
        <v>990</v>
      </c>
      <c r="S556" s="80">
        <v>44932</v>
      </c>
    </row>
    <row r="557" spans="17:19" x14ac:dyDescent="0.35">
      <c r="Q557" t="s">
        <v>991</v>
      </c>
      <c r="S557" s="80">
        <v>44933</v>
      </c>
    </row>
    <row r="558" spans="17:19" x14ac:dyDescent="0.35">
      <c r="Q558" t="s">
        <v>992</v>
      </c>
      <c r="S558" s="80">
        <v>44934</v>
      </c>
    </row>
    <row r="559" spans="17:19" x14ac:dyDescent="0.35">
      <c r="Q559" t="s">
        <v>993</v>
      </c>
      <c r="S559" s="80">
        <v>44935</v>
      </c>
    </row>
    <row r="560" spans="17:19" x14ac:dyDescent="0.35">
      <c r="Q560" t="s">
        <v>994</v>
      </c>
      <c r="S560" s="80">
        <v>44936</v>
      </c>
    </row>
    <row r="561" spans="17:19" x14ac:dyDescent="0.35">
      <c r="Q561" t="s">
        <v>995</v>
      </c>
      <c r="S561" s="80">
        <v>44937</v>
      </c>
    </row>
    <row r="562" spans="17:19" x14ac:dyDescent="0.35">
      <c r="Q562" t="s">
        <v>996</v>
      </c>
      <c r="S562" s="80">
        <v>44938</v>
      </c>
    </row>
    <row r="563" spans="17:19" x14ac:dyDescent="0.35">
      <c r="Q563" t="s">
        <v>997</v>
      </c>
      <c r="S563" s="80">
        <v>44939</v>
      </c>
    </row>
    <row r="564" spans="17:19" x14ac:dyDescent="0.35">
      <c r="Q564" t="s">
        <v>998</v>
      </c>
      <c r="S564" s="80">
        <v>44940</v>
      </c>
    </row>
    <row r="565" spans="17:19" x14ac:dyDescent="0.35">
      <c r="Q565" t="s">
        <v>999</v>
      </c>
      <c r="S565" s="80">
        <v>44941</v>
      </c>
    </row>
    <row r="566" spans="17:19" x14ac:dyDescent="0.35">
      <c r="Q566" t="s">
        <v>1000</v>
      </c>
      <c r="S566" s="80">
        <v>44942</v>
      </c>
    </row>
    <row r="567" spans="17:19" x14ac:dyDescent="0.35">
      <c r="Q567" t="s">
        <v>1001</v>
      </c>
      <c r="S567" s="80">
        <v>44943</v>
      </c>
    </row>
    <row r="568" spans="17:19" x14ac:dyDescent="0.35">
      <c r="Q568" t="s">
        <v>1002</v>
      </c>
      <c r="S568" s="80">
        <v>44944</v>
      </c>
    </row>
    <row r="569" spans="17:19" x14ac:dyDescent="0.35">
      <c r="Q569" t="s">
        <v>1003</v>
      </c>
      <c r="S569" s="80">
        <v>44945</v>
      </c>
    </row>
    <row r="570" spans="17:19" x14ac:dyDescent="0.35">
      <c r="Q570" t="s">
        <v>1004</v>
      </c>
      <c r="S570" s="80">
        <v>44946</v>
      </c>
    </row>
    <row r="571" spans="17:19" x14ac:dyDescent="0.35">
      <c r="Q571" t="s">
        <v>1005</v>
      </c>
      <c r="S571" s="80">
        <v>44947</v>
      </c>
    </row>
    <row r="572" spans="17:19" x14ac:dyDescent="0.35">
      <c r="Q572" t="s">
        <v>1006</v>
      </c>
      <c r="S572" s="80">
        <v>44948</v>
      </c>
    </row>
    <row r="573" spans="17:19" x14ac:dyDescent="0.35">
      <c r="Q573" t="s">
        <v>1007</v>
      </c>
      <c r="S573" s="80">
        <v>44949</v>
      </c>
    </row>
    <row r="574" spans="17:19" x14ac:dyDescent="0.35">
      <c r="Q574" t="s">
        <v>1008</v>
      </c>
      <c r="S574" s="80">
        <v>44950</v>
      </c>
    </row>
    <row r="575" spans="17:19" x14ac:dyDescent="0.35">
      <c r="Q575" t="s">
        <v>1009</v>
      </c>
      <c r="S575" s="80">
        <v>44951</v>
      </c>
    </row>
    <row r="576" spans="17:19" x14ac:dyDescent="0.35">
      <c r="Q576" t="s">
        <v>1010</v>
      </c>
      <c r="S576" s="80">
        <v>44952</v>
      </c>
    </row>
    <row r="577" spans="17:19" x14ac:dyDescent="0.35">
      <c r="Q577" t="s">
        <v>1011</v>
      </c>
      <c r="S577" s="80">
        <v>44953</v>
      </c>
    </row>
    <row r="578" spans="17:19" x14ac:dyDescent="0.35">
      <c r="Q578" t="s">
        <v>1012</v>
      </c>
      <c r="S578" s="80">
        <v>44954</v>
      </c>
    </row>
    <row r="579" spans="17:19" x14ac:dyDescent="0.35">
      <c r="Q579" t="s">
        <v>1013</v>
      </c>
      <c r="S579" s="80">
        <v>44955</v>
      </c>
    </row>
    <row r="580" spans="17:19" x14ac:dyDescent="0.35">
      <c r="Q580" t="s">
        <v>1014</v>
      </c>
      <c r="S580" s="80">
        <v>44956</v>
      </c>
    </row>
    <row r="581" spans="17:19" x14ac:dyDescent="0.35">
      <c r="Q581" t="s">
        <v>1015</v>
      </c>
      <c r="S581" s="80">
        <v>44957</v>
      </c>
    </row>
    <row r="582" spans="17:19" x14ac:dyDescent="0.35">
      <c r="Q582" t="s">
        <v>1016</v>
      </c>
      <c r="S582" s="80">
        <v>44958</v>
      </c>
    </row>
    <row r="583" spans="17:19" x14ac:dyDescent="0.35">
      <c r="Q583" t="s">
        <v>1017</v>
      </c>
      <c r="S583" s="80">
        <v>44959</v>
      </c>
    </row>
    <row r="584" spans="17:19" x14ac:dyDescent="0.35">
      <c r="Q584" t="s">
        <v>1018</v>
      </c>
      <c r="S584" s="80">
        <v>44960</v>
      </c>
    </row>
    <row r="585" spans="17:19" x14ac:dyDescent="0.35">
      <c r="Q585" t="s">
        <v>1019</v>
      </c>
      <c r="S585" s="80">
        <v>44961</v>
      </c>
    </row>
    <row r="586" spans="17:19" x14ac:dyDescent="0.35">
      <c r="Q586" t="s">
        <v>1020</v>
      </c>
      <c r="S586" s="80">
        <v>44962</v>
      </c>
    </row>
    <row r="587" spans="17:19" x14ac:dyDescent="0.35">
      <c r="Q587" t="s">
        <v>1021</v>
      </c>
      <c r="S587" s="80">
        <v>44963</v>
      </c>
    </row>
    <row r="588" spans="17:19" x14ac:dyDescent="0.35">
      <c r="Q588" t="s">
        <v>1022</v>
      </c>
      <c r="S588" s="80">
        <v>44964</v>
      </c>
    </row>
    <row r="589" spans="17:19" x14ac:dyDescent="0.35">
      <c r="Q589" t="s">
        <v>1023</v>
      </c>
      <c r="S589" s="80">
        <v>44965</v>
      </c>
    </row>
    <row r="590" spans="17:19" x14ac:dyDescent="0.35">
      <c r="Q590" t="s">
        <v>1024</v>
      </c>
      <c r="S590" s="80">
        <v>44966</v>
      </c>
    </row>
    <row r="591" spans="17:19" x14ac:dyDescent="0.35">
      <c r="Q591" t="s">
        <v>1025</v>
      </c>
      <c r="S591" s="80">
        <v>44967</v>
      </c>
    </row>
    <row r="592" spans="17:19" x14ac:dyDescent="0.35">
      <c r="Q592" t="s">
        <v>1026</v>
      </c>
      <c r="S592" s="80">
        <v>44968</v>
      </c>
    </row>
    <row r="593" spans="17:19" x14ac:dyDescent="0.35">
      <c r="Q593" t="s">
        <v>1027</v>
      </c>
      <c r="S593" s="80">
        <v>44969</v>
      </c>
    </row>
    <row r="594" spans="17:19" x14ac:dyDescent="0.35">
      <c r="Q594" t="s">
        <v>1028</v>
      </c>
      <c r="S594" s="80">
        <v>44970</v>
      </c>
    </row>
    <row r="595" spans="17:19" x14ac:dyDescent="0.35">
      <c r="Q595" t="s">
        <v>1029</v>
      </c>
      <c r="S595" s="80">
        <v>44971</v>
      </c>
    </row>
    <row r="596" spans="17:19" x14ac:dyDescent="0.35">
      <c r="Q596" t="s">
        <v>1030</v>
      </c>
      <c r="S596" s="80">
        <v>44972</v>
      </c>
    </row>
    <row r="597" spans="17:19" x14ac:dyDescent="0.35">
      <c r="Q597" t="s">
        <v>1031</v>
      </c>
      <c r="S597" s="80">
        <v>44973</v>
      </c>
    </row>
    <row r="598" spans="17:19" x14ac:dyDescent="0.35">
      <c r="Q598" t="s">
        <v>1032</v>
      </c>
      <c r="S598" s="80">
        <v>44974</v>
      </c>
    </row>
    <row r="599" spans="17:19" x14ac:dyDescent="0.35">
      <c r="Q599" t="s">
        <v>1033</v>
      </c>
      <c r="S599" s="80">
        <v>44975</v>
      </c>
    </row>
    <row r="600" spans="17:19" x14ac:dyDescent="0.35">
      <c r="Q600" t="s">
        <v>1034</v>
      </c>
      <c r="S600" s="80">
        <v>44976</v>
      </c>
    </row>
    <row r="601" spans="17:19" x14ac:dyDescent="0.35">
      <c r="Q601" t="s">
        <v>1035</v>
      </c>
      <c r="S601" s="80">
        <v>44977</v>
      </c>
    </row>
    <row r="602" spans="17:19" x14ac:dyDescent="0.35">
      <c r="Q602" t="s">
        <v>1036</v>
      </c>
      <c r="S602" s="80">
        <v>44978</v>
      </c>
    </row>
    <row r="603" spans="17:19" x14ac:dyDescent="0.35">
      <c r="Q603" t="s">
        <v>1037</v>
      </c>
      <c r="S603" s="80">
        <v>44979</v>
      </c>
    </row>
    <row r="604" spans="17:19" x14ac:dyDescent="0.35">
      <c r="Q604" t="s">
        <v>1038</v>
      </c>
      <c r="S604" s="80">
        <v>44980</v>
      </c>
    </row>
    <row r="605" spans="17:19" x14ac:dyDescent="0.35">
      <c r="Q605" t="s">
        <v>1039</v>
      </c>
      <c r="S605" s="80">
        <v>44981</v>
      </c>
    </row>
    <row r="606" spans="17:19" x14ac:dyDescent="0.35">
      <c r="Q606" t="s">
        <v>1040</v>
      </c>
      <c r="S606" s="80">
        <v>44982</v>
      </c>
    </row>
    <row r="607" spans="17:19" x14ac:dyDescent="0.35">
      <c r="Q607" t="s">
        <v>1041</v>
      </c>
      <c r="S607" s="80">
        <v>44983</v>
      </c>
    </row>
    <row r="608" spans="17:19" x14ac:dyDescent="0.35">
      <c r="Q608" t="s">
        <v>1042</v>
      </c>
      <c r="S608" s="80">
        <v>44984</v>
      </c>
    </row>
    <row r="609" spans="17:19" x14ac:dyDescent="0.35">
      <c r="Q609" t="s">
        <v>1043</v>
      </c>
      <c r="S609" s="80">
        <v>44985</v>
      </c>
    </row>
    <row r="610" spans="17:19" x14ac:dyDescent="0.35">
      <c r="Q610" t="s">
        <v>1044</v>
      </c>
      <c r="S610" s="80">
        <v>44986</v>
      </c>
    </row>
    <row r="611" spans="17:19" x14ac:dyDescent="0.35">
      <c r="Q611" t="s">
        <v>1045</v>
      </c>
      <c r="S611" s="80">
        <v>44987</v>
      </c>
    </row>
    <row r="612" spans="17:19" x14ac:dyDescent="0.35">
      <c r="Q612" t="s">
        <v>1046</v>
      </c>
      <c r="S612" s="80">
        <v>44988</v>
      </c>
    </row>
    <row r="613" spans="17:19" x14ac:dyDescent="0.35">
      <c r="Q613" t="s">
        <v>1047</v>
      </c>
      <c r="S613" s="80">
        <v>44989</v>
      </c>
    </row>
    <row r="614" spans="17:19" x14ac:dyDescent="0.35">
      <c r="Q614" t="s">
        <v>1048</v>
      </c>
      <c r="S614" s="80">
        <v>44990</v>
      </c>
    </row>
    <row r="615" spans="17:19" x14ac:dyDescent="0.35">
      <c r="Q615" t="s">
        <v>1049</v>
      </c>
      <c r="S615" s="80">
        <v>44991</v>
      </c>
    </row>
    <row r="616" spans="17:19" x14ac:dyDescent="0.35">
      <c r="Q616" t="s">
        <v>1050</v>
      </c>
      <c r="S616" s="80">
        <v>44992</v>
      </c>
    </row>
    <row r="617" spans="17:19" x14ac:dyDescent="0.35">
      <c r="Q617" t="s">
        <v>1051</v>
      </c>
      <c r="S617" s="80">
        <v>44993</v>
      </c>
    </row>
    <row r="618" spans="17:19" x14ac:dyDescent="0.35">
      <c r="Q618" t="s">
        <v>1052</v>
      </c>
      <c r="S618" s="80">
        <v>44994</v>
      </c>
    </row>
    <row r="619" spans="17:19" x14ac:dyDescent="0.35">
      <c r="Q619" t="s">
        <v>1053</v>
      </c>
      <c r="S619" s="80">
        <v>44995</v>
      </c>
    </row>
    <row r="620" spans="17:19" x14ac:dyDescent="0.35">
      <c r="Q620" t="s">
        <v>1054</v>
      </c>
      <c r="S620" s="80">
        <v>44996</v>
      </c>
    </row>
    <row r="621" spans="17:19" x14ac:dyDescent="0.35">
      <c r="Q621" t="s">
        <v>1055</v>
      </c>
      <c r="S621" s="80">
        <v>44997</v>
      </c>
    </row>
    <row r="622" spans="17:19" x14ac:dyDescent="0.35">
      <c r="Q622" t="s">
        <v>1056</v>
      </c>
      <c r="S622" s="80">
        <v>44998</v>
      </c>
    </row>
    <row r="623" spans="17:19" x14ac:dyDescent="0.35">
      <c r="Q623" t="s">
        <v>1057</v>
      </c>
      <c r="S623" s="80">
        <v>44999</v>
      </c>
    </row>
    <row r="624" spans="17:19" x14ac:dyDescent="0.35">
      <c r="Q624" t="s">
        <v>1058</v>
      </c>
      <c r="S624" s="80">
        <v>45000</v>
      </c>
    </row>
    <row r="625" spans="17:19" x14ac:dyDescent="0.35">
      <c r="Q625" t="s">
        <v>1059</v>
      </c>
      <c r="S625" s="80">
        <v>45001</v>
      </c>
    </row>
    <row r="626" spans="17:19" x14ac:dyDescent="0.35">
      <c r="Q626" t="s">
        <v>1060</v>
      </c>
      <c r="S626" s="80">
        <v>45002</v>
      </c>
    </row>
    <row r="627" spans="17:19" x14ac:dyDescent="0.35">
      <c r="Q627" t="s">
        <v>1061</v>
      </c>
      <c r="S627" s="80">
        <v>45003</v>
      </c>
    </row>
    <row r="628" spans="17:19" x14ac:dyDescent="0.35">
      <c r="Q628" t="s">
        <v>1062</v>
      </c>
      <c r="S628" s="80">
        <v>45004</v>
      </c>
    </row>
    <row r="629" spans="17:19" x14ac:dyDescent="0.35">
      <c r="Q629" t="s">
        <v>1063</v>
      </c>
      <c r="S629" s="80">
        <v>45005</v>
      </c>
    </row>
    <row r="630" spans="17:19" x14ac:dyDescent="0.35">
      <c r="Q630" t="s">
        <v>1064</v>
      </c>
      <c r="S630" s="80">
        <v>45006</v>
      </c>
    </row>
    <row r="631" spans="17:19" x14ac:dyDescent="0.35">
      <c r="Q631" t="s">
        <v>1065</v>
      </c>
      <c r="S631" s="80">
        <v>45007</v>
      </c>
    </row>
    <row r="632" spans="17:19" x14ac:dyDescent="0.35">
      <c r="Q632" t="s">
        <v>1066</v>
      </c>
      <c r="S632" s="80">
        <v>45008</v>
      </c>
    </row>
    <row r="633" spans="17:19" x14ac:dyDescent="0.35">
      <c r="Q633" t="s">
        <v>1067</v>
      </c>
      <c r="S633" s="80">
        <v>45009</v>
      </c>
    </row>
    <row r="634" spans="17:19" x14ac:dyDescent="0.35">
      <c r="Q634" t="s">
        <v>1068</v>
      </c>
      <c r="S634" s="80">
        <v>45010</v>
      </c>
    </row>
    <row r="635" spans="17:19" x14ac:dyDescent="0.35">
      <c r="Q635" t="s">
        <v>1069</v>
      </c>
      <c r="S635" s="80">
        <v>45011</v>
      </c>
    </row>
    <row r="636" spans="17:19" x14ac:dyDescent="0.35">
      <c r="Q636" t="s">
        <v>1070</v>
      </c>
      <c r="S636" s="80">
        <v>45012</v>
      </c>
    </row>
    <row r="637" spans="17:19" x14ac:dyDescent="0.35">
      <c r="Q637" t="s">
        <v>1071</v>
      </c>
      <c r="S637" s="80">
        <v>45013</v>
      </c>
    </row>
    <row r="638" spans="17:19" x14ac:dyDescent="0.35">
      <c r="Q638" t="s">
        <v>1072</v>
      </c>
      <c r="S638" s="80">
        <v>45014</v>
      </c>
    </row>
    <row r="639" spans="17:19" x14ac:dyDescent="0.35">
      <c r="Q639" t="s">
        <v>1073</v>
      </c>
      <c r="S639" s="80">
        <v>45015</v>
      </c>
    </row>
    <row r="640" spans="17:19" x14ac:dyDescent="0.35">
      <c r="Q640" t="s">
        <v>1074</v>
      </c>
      <c r="S640" s="80">
        <v>45016</v>
      </c>
    </row>
    <row r="641" spans="17:19" x14ac:dyDescent="0.35">
      <c r="Q641" t="s">
        <v>1075</v>
      </c>
      <c r="S641" s="80">
        <v>45017</v>
      </c>
    </row>
    <row r="642" spans="17:19" x14ac:dyDescent="0.35">
      <c r="Q642" t="s">
        <v>1076</v>
      </c>
      <c r="S642" s="80">
        <v>45018</v>
      </c>
    </row>
    <row r="643" spans="17:19" x14ac:dyDescent="0.35">
      <c r="Q643" t="s">
        <v>1077</v>
      </c>
      <c r="S643" s="80">
        <v>45019</v>
      </c>
    </row>
    <row r="644" spans="17:19" x14ac:dyDescent="0.35">
      <c r="Q644" t="s">
        <v>1078</v>
      </c>
      <c r="S644" s="80">
        <v>45020</v>
      </c>
    </row>
    <row r="645" spans="17:19" x14ac:dyDescent="0.35">
      <c r="Q645" t="s">
        <v>1079</v>
      </c>
      <c r="S645" s="80">
        <v>45021</v>
      </c>
    </row>
    <row r="646" spans="17:19" x14ac:dyDescent="0.35">
      <c r="Q646" t="s">
        <v>1080</v>
      </c>
      <c r="S646" s="80">
        <v>45022</v>
      </c>
    </row>
    <row r="647" spans="17:19" x14ac:dyDescent="0.35">
      <c r="Q647" t="s">
        <v>1081</v>
      </c>
      <c r="S647" s="80">
        <v>45023</v>
      </c>
    </row>
    <row r="648" spans="17:19" x14ac:dyDescent="0.35">
      <c r="Q648" t="s">
        <v>1082</v>
      </c>
      <c r="S648" s="80">
        <v>45024</v>
      </c>
    </row>
    <row r="649" spans="17:19" x14ac:dyDescent="0.35">
      <c r="Q649" t="s">
        <v>1083</v>
      </c>
      <c r="S649" s="80">
        <v>45025</v>
      </c>
    </row>
    <row r="650" spans="17:19" x14ac:dyDescent="0.35">
      <c r="Q650" t="s">
        <v>1084</v>
      </c>
      <c r="S650" s="80">
        <v>45026</v>
      </c>
    </row>
    <row r="651" spans="17:19" x14ac:dyDescent="0.35">
      <c r="Q651" t="s">
        <v>1085</v>
      </c>
      <c r="S651" s="80">
        <v>45027</v>
      </c>
    </row>
    <row r="652" spans="17:19" x14ac:dyDescent="0.35">
      <c r="Q652" t="s">
        <v>1086</v>
      </c>
      <c r="S652" s="80">
        <v>45028</v>
      </c>
    </row>
    <row r="653" spans="17:19" x14ac:dyDescent="0.35">
      <c r="Q653" t="s">
        <v>1087</v>
      </c>
      <c r="S653" s="80">
        <v>45029</v>
      </c>
    </row>
    <row r="654" spans="17:19" x14ac:dyDescent="0.35">
      <c r="Q654" t="s">
        <v>1088</v>
      </c>
      <c r="S654" s="80">
        <v>45030</v>
      </c>
    </row>
    <row r="655" spans="17:19" x14ac:dyDescent="0.35">
      <c r="Q655" t="s">
        <v>1089</v>
      </c>
      <c r="S655" s="80">
        <v>45031</v>
      </c>
    </row>
    <row r="656" spans="17:19" x14ac:dyDescent="0.35">
      <c r="Q656" t="s">
        <v>1090</v>
      </c>
      <c r="S656" s="80">
        <v>45032</v>
      </c>
    </row>
    <row r="657" spans="17:19" x14ac:dyDescent="0.35">
      <c r="Q657" t="s">
        <v>1091</v>
      </c>
      <c r="S657" s="80">
        <v>45033</v>
      </c>
    </row>
    <row r="658" spans="17:19" x14ac:dyDescent="0.35">
      <c r="Q658" t="s">
        <v>1092</v>
      </c>
      <c r="S658" s="80">
        <v>45034</v>
      </c>
    </row>
    <row r="659" spans="17:19" x14ac:dyDescent="0.35">
      <c r="Q659" t="s">
        <v>1093</v>
      </c>
      <c r="S659" s="80">
        <v>45035</v>
      </c>
    </row>
    <row r="660" spans="17:19" x14ac:dyDescent="0.35">
      <c r="Q660" t="s">
        <v>1094</v>
      </c>
      <c r="S660" s="80">
        <v>45036</v>
      </c>
    </row>
    <row r="661" spans="17:19" x14ac:dyDescent="0.35">
      <c r="Q661" t="s">
        <v>1095</v>
      </c>
      <c r="S661" s="80">
        <v>45037</v>
      </c>
    </row>
    <row r="662" spans="17:19" x14ac:dyDescent="0.35">
      <c r="Q662" t="s">
        <v>1096</v>
      </c>
      <c r="S662" s="80">
        <v>45038</v>
      </c>
    </row>
    <row r="663" spans="17:19" x14ac:dyDescent="0.35">
      <c r="Q663" t="s">
        <v>1097</v>
      </c>
      <c r="S663" s="80">
        <v>45039</v>
      </c>
    </row>
    <row r="664" spans="17:19" x14ac:dyDescent="0.35">
      <c r="Q664" t="s">
        <v>1098</v>
      </c>
      <c r="S664" s="80">
        <v>45040</v>
      </c>
    </row>
    <row r="665" spans="17:19" x14ac:dyDescent="0.35">
      <c r="Q665" t="s">
        <v>1099</v>
      </c>
      <c r="S665" s="80">
        <v>45041</v>
      </c>
    </row>
    <row r="666" spans="17:19" x14ac:dyDescent="0.35">
      <c r="Q666" t="s">
        <v>1100</v>
      </c>
      <c r="S666" s="80">
        <v>45042</v>
      </c>
    </row>
    <row r="667" spans="17:19" x14ac:dyDescent="0.35">
      <c r="Q667" t="s">
        <v>1101</v>
      </c>
      <c r="S667" s="80">
        <v>45043</v>
      </c>
    </row>
    <row r="668" spans="17:19" x14ac:dyDescent="0.35">
      <c r="Q668" t="s">
        <v>1102</v>
      </c>
      <c r="S668" s="80">
        <v>45044</v>
      </c>
    </row>
    <row r="669" spans="17:19" x14ac:dyDescent="0.35">
      <c r="Q669" t="s">
        <v>1103</v>
      </c>
      <c r="S669" s="80">
        <v>45045</v>
      </c>
    </row>
    <row r="670" spans="17:19" x14ac:dyDescent="0.35">
      <c r="Q670" t="s">
        <v>1104</v>
      </c>
      <c r="S670" s="80">
        <v>45046</v>
      </c>
    </row>
    <row r="671" spans="17:19" x14ac:dyDescent="0.35">
      <c r="Q671" t="s">
        <v>1105</v>
      </c>
      <c r="S671" s="80">
        <v>45047</v>
      </c>
    </row>
    <row r="672" spans="17:19" x14ac:dyDescent="0.35">
      <c r="Q672" t="s">
        <v>1106</v>
      </c>
      <c r="S672" s="80">
        <v>45048</v>
      </c>
    </row>
    <row r="673" spans="17:19" x14ac:dyDescent="0.35">
      <c r="Q673" t="s">
        <v>1107</v>
      </c>
      <c r="S673" s="80">
        <v>45049</v>
      </c>
    </row>
    <row r="674" spans="17:19" x14ac:dyDescent="0.35">
      <c r="Q674" t="s">
        <v>1108</v>
      </c>
      <c r="S674" s="80">
        <v>45050</v>
      </c>
    </row>
    <row r="675" spans="17:19" x14ac:dyDescent="0.35">
      <c r="Q675" t="s">
        <v>1109</v>
      </c>
      <c r="S675" s="80">
        <v>45051</v>
      </c>
    </row>
    <row r="676" spans="17:19" x14ac:dyDescent="0.35">
      <c r="Q676" t="s">
        <v>1110</v>
      </c>
      <c r="S676" s="80">
        <v>45052</v>
      </c>
    </row>
    <row r="677" spans="17:19" x14ac:dyDescent="0.35">
      <c r="Q677" t="s">
        <v>1111</v>
      </c>
      <c r="S677" s="80">
        <v>45053</v>
      </c>
    </row>
    <row r="678" spans="17:19" x14ac:dyDescent="0.35">
      <c r="Q678" t="s">
        <v>1112</v>
      </c>
      <c r="S678" s="80">
        <v>45054</v>
      </c>
    </row>
    <row r="679" spans="17:19" x14ac:dyDescent="0.35">
      <c r="Q679" t="s">
        <v>1113</v>
      </c>
      <c r="S679" s="80">
        <v>45055</v>
      </c>
    </row>
    <row r="680" spans="17:19" x14ac:dyDescent="0.35">
      <c r="Q680" t="s">
        <v>1114</v>
      </c>
      <c r="S680" s="80">
        <v>45056</v>
      </c>
    </row>
    <row r="681" spans="17:19" x14ac:dyDescent="0.35">
      <c r="Q681" t="s">
        <v>1115</v>
      </c>
      <c r="S681" s="80">
        <v>45057</v>
      </c>
    </row>
    <row r="682" spans="17:19" x14ac:dyDescent="0.35">
      <c r="Q682" t="s">
        <v>1116</v>
      </c>
      <c r="S682" s="80">
        <v>45058</v>
      </c>
    </row>
    <row r="683" spans="17:19" x14ac:dyDescent="0.35">
      <c r="Q683" t="s">
        <v>1117</v>
      </c>
      <c r="S683" s="80">
        <v>45059</v>
      </c>
    </row>
    <row r="684" spans="17:19" x14ac:dyDescent="0.35">
      <c r="Q684" t="s">
        <v>1118</v>
      </c>
      <c r="S684" s="80">
        <v>45060</v>
      </c>
    </row>
    <row r="685" spans="17:19" x14ac:dyDescent="0.35">
      <c r="Q685" t="s">
        <v>1119</v>
      </c>
      <c r="S685" s="80">
        <v>45061</v>
      </c>
    </row>
    <row r="686" spans="17:19" x14ac:dyDescent="0.35">
      <c r="Q686" t="s">
        <v>1120</v>
      </c>
      <c r="S686" s="80">
        <v>45062</v>
      </c>
    </row>
    <row r="687" spans="17:19" x14ac:dyDescent="0.35">
      <c r="Q687" t="s">
        <v>1121</v>
      </c>
      <c r="S687" s="80">
        <v>45063</v>
      </c>
    </row>
    <row r="688" spans="17:19" x14ac:dyDescent="0.35">
      <c r="Q688" t="s">
        <v>1122</v>
      </c>
      <c r="S688" s="80">
        <v>45064</v>
      </c>
    </row>
    <row r="689" spans="17:19" x14ac:dyDescent="0.35">
      <c r="Q689" t="s">
        <v>1123</v>
      </c>
      <c r="S689" s="80">
        <v>45065</v>
      </c>
    </row>
    <row r="690" spans="17:19" x14ac:dyDescent="0.35">
      <c r="Q690" t="s">
        <v>1124</v>
      </c>
      <c r="S690" s="80">
        <v>45066</v>
      </c>
    </row>
    <row r="691" spans="17:19" x14ac:dyDescent="0.35">
      <c r="Q691" t="s">
        <v>1125</v>
      </c>
      <c r="S691" s="80">
        <v>45067</v>
      </c>
    </row>
    <row r="692" spans="17:19" x14ac:dyDescent="0.35">
      <c r="Q692" t="s">
        <v>1126</v>
      </c>
      <c r="S692" s="80">
        <v>45068</v>
      </c>
    </row>
    <row r="693" spans="17:19" x14ac:dyDescent="0.35">
      <c r="Q693" t="s">
        <v>1127</v>
      </c>
      <c r="S693" s="80">
        <v>45069</v>
      </c>
    </row>
    <row r="694" spans="17:19" x14ac:dyDescent="0.35">
      <c r="Q694" t="s">
        <v>1128</v>
      </c>
      <c r="S694" s="80">
        <v>45070</v>
      </c>
    </row>
    <row r="695" spans="17:19" x14ac:dyDescent="0.35">
      <c r="Q695" t="s">
        <v>1129</v>
      </c>
      <c r="S695" s="80">
        <v>45071</v>
      </c>
    </row>
    <row r="696" spans="17:19" x14ac:dyDescent="0.35">
      <c r="Q696" t="s">
        <v>1130</v>
      </c>
      <c r="S696" s="80">
        <v>45072</v>
      </c>
    </row>
    <row r="697" spans="17:19" x14ac:dyDescent="0.35">
      <c r="Q697" t="s">
        <v>1131</v>
      </c>
      <c r="S697" s="80">
        <v>45073</v>
      </c>
    </row>
    <row r="698" spans="17:19" x14ac:dyDescent="0.35">
      <c r="Q698" t="s">
        <v>1132</v>
      </c>
      <c r="S698" s="80">
        <v>45074</v>
      </c>
    </row>
    <row r="699" spans="17:19" x14ac:dyDescent="0.35">
      <c r="Q699" t="s">
        <v>1133</v>
      </c>
      <c r="S699" s="80">
        <v>45075</v>
      </c>
    </row>
    <row r="700" spans="17:19" x14ac:dyDescent="0.35">
      <c r="Q700" t="s">
        <v>1134</v>
      </c>
      <c r="S700" s="80">
        <v>45076</v>
      </c>
    </row>
    <row r="701" spans="17:19" x14ac:dyDescent="0.35">
      <c r="Q701" t="s">
        <v>1135</v>
      </c>
      <c r="S701" s="80">
        <v>45077</v>
      </c>
    </row>
    <row r="702" spans="17:19" x14ac:dyDescent="0.35">
      <c r="Q702" t="s">
        <v>1136</v>
      </c>
      <c r="S702" s="80">
        <v>45078</v>
      </c>
    </row>
    <row r="703" spans="17:19" x14ac:dyDescent="0.35">
      <c r="Q703" t="s">
        <v>1137</v>
      </c>
      <c r="S703" s="80">
        <v>45079</v>
      </c>
    </row>
    <row r="704" spans="17:19" x14ac:dyDescent="0.35">
      <c r="Q704" t="s">
        <v>1138</v>
      </c>
      <c r="S704" s="80">
        <v>45080</v>
      </c>
    </row>
    <row r="705" spans="17:19" x14ac:dyDescent="0.35">
      <c r="Q705" t="s">
        <v>1139</v>
      </c>
      <c r="S705" s="80">
        <v>45081</v>
      </c>
    </row>
    <row r="706" spans="17:19" x14ac:dyDescent="0.35">
      <c r="Q706" t="s">
        <v>1140</v>
      </c>
      <c r="S706" s="80">
        <v>45082</v>
      </c>
    </row>
    <row r="707" spans="17:19" x14ac:dyDescent="0.35">
      <c r="Q707" t="s">
        <v>1141</v>
      </c>
      <c r="S707" s="80">
        <v>45083</v>
      </c>
    </row>
    <row r="708" spans="17:19" x14ac:dyDescent="0.35">
      <c r="Q708" t="s">
        <v>1142</v>
      </c>
      <c r="S708" s="80">
        <v>45084</v>
      </c>
    </row>
    <row r="709" spans="17:19" x14ac:dyDescent="0.35">
      <c r="Q709" t="s">
        <v>1143</v>
      </c>
      <c r="S709" s="80">
        <v>45085</v>
      </c>
    </row>
    <row r="710" spans="17:19" x14ac:dyDescent="0.35">
      <c r="Q710" t="s">
        <v>1144</v>
      </c>
      <c r="S710" s="80">
        <v>45086</v>
      </c>
    </row>
    <row r="711" spans="17:19" x14ac:dyDescent="0.35">
      <c r="Q711" t="s">
        <v>1145</v>
      </c>
      <c r="S711" s="80">
        <v>45087</v>
      </c>
    </row>
    <row r="712" spans="17:19" x14ac:dyDescent="0.35">
      <c r="Q712" t="s">
        <v>1146</v>
      </c>
      <c r="S712" s="80">
        <v>45088</v>
      </c>
    </row>
    <row r="713" spans="17:19" x14ac:dyDescent="0.35">
      <c r="Q713" t="s">
        <v>1147</v>
      </c>
      <c r="S713" s="80">
        <v>45089</v>
      </c>
    </row>
    <row r="714" spans="17:19" x14ac:dyDescent="0.35">
      <c r="Q714" t="s">
        <v>1148</v>
      </c>
      <c r="S714" s="80">
        <v>45090</v>
      </c>
    </row>
    <row r="715" spans="17:19" x14ac:dyDescent="0.35">
      <c r="Q715" t="s">
        <v>1149</v>
      </c>
      <c r="S715" s="80">
        <v>45091</v>
      </c>
    </row>
    <row r="716" spans="17:19" x14ac:dyDescent="0.35">
      <c r="Q716" t="s">
        <v>1150</v>
      </c>
      <c r="S716" s="80">
        <v>45092</v>
      </c>
    </row>
    <row r="717" spans="17:19" x14ac:dyDescent="0.35">
      <c r="Q717" t="s">
        <v>1151</v>
      </c>
      <c r="S717" s="80">
        <v>45093</v>
      </c>
    </row>
    <row r="718" spans="17:19" x14ac:dyDescent="0.35">
      <c r="Q718" t="s">
        <v>1152</v>
      </c>
      <c r="S718" s="80">
        <v>45094</v>
      </c>
    </row>
    <row r="719" spans="17:19" x14ac:dyDescent="0.35">
      <c r="Q719" t="s">
        <v>1153</v>
      </c>
      <c r="S719" s="80">
        <v>45095</v>
      </c>
    </row>
    <row r="720" spans="17:19" x14ac:dyDescent="0.35">
      <c r="Q720" t="s">
        <v>1154</v>
      </c>
      <c r="S720" s="80">
        <v>45096</v>
      </c>
    </row>
    <row r="721" spans="17:19" x14ac:dyDescent="0.35">
      <c r="Q721" t="s">
        <v>1155</v>
      </c>
      <c r="S721" s="80">
        <v>45097</v>
      </c>
    </row>
    <row r="722" spans="17:19" x14ac:dyDescent="0.35">
      <c r="Q722" t="s">
        <v>1156</v>
      </c>
      <c r="S722" s="80">
        <v>45098</v>
      </c>
    </row>
    <row r="723" spans="17:19" x14ac:dyDescent="0.35">
      <c r="Q723" t="s">
        <v>1157</v>
      </c>
      <c r="S723" s="80">
        <v>45099</v>
      </c>
    </row>
    <row r="724" spans="17:19" x14ac:dyDescent="0.35">
      <c r="Q724" t="s">
        <v>1158</v>
      </c>
      <c r="S724" s="80">
        <v>45100</v>
      </c>
    </row>
    <row r="725" spans="17:19" x14ac:dyDescent="0.35">
      <c r="Q725" t="s">
        <v>1159</v>
      </c>
      <c r="S725" s="80">
        <v>45101</v>
      </c>
    </row>
    <row r="726" spans="17:19" x14ac:dyDescent="0.35">
      <c r="Q726" t="s">
        <v>1160</v>
      </c>
      <c r="S726" s="80">
        <v>45102</v>
      </c>
    </row>
    <row r="727" spans="17:19" x14ac:dyDescent="0.35">
      <c r="Q727" t="s">
        <v>1161</v>
      </c>
      <c r="S727" s="80">
        <v>45103</v>
      </c>
    </row>
    <row r="728" spans="17:19" x14ac:dyDescent="0.35">
      <c r="Q728" t="s">
        <v>1162</v>
      </c>
      <c r="S728" s="80">
        <v>45104</v>
      </c>
    </row>
    <row r="729" spans="17:19" x14ac:dyDescent="0.35">
      <c r="Q729" t="s">
        <v>1163</v>
      </c>
      <c r="S729" s="80">
        <v>45105</v>
      </c>
    </row>
    <row r="730" spans="17:19" x14ac:dyDescent="0.35">
      <c r="Q730" t="s">
        <v>1164</v>
      </c>
      <c r="S730" s="80">
        <v>45106</v>
      </c>
    </row>
    <row r="731" spans="17:19" x14ac:dyDescent="0.35">
      <c r="Q731" t="s">
        <v>1165</v>
      </c>
      <c r="S731" s="80">
        <v>45107</v>
      </c>
    </row>
    <row r="732" spans="17:19" x14ac:dyDescent="0.35">
      <c r="Q732" t="s">
        <v>1166</v>
      </c>
    </row>
    <row r="733" spans="17:19" x14ac:dyDescent="0.35">
      <c r="Q733" t="s">
        <v>1167</v>
      </c>
    </row>
    <row r="734" spans="17:19" x14ac:dyDescent="0.35">
      <c r="Q734" t="s">
        <v>1168</v>
      </c>
    </row>
    <row r="735" spans="17:19" x14ac:dyDescent="0.35">
      <c r="Q735" t="s">
        <v>1169</v>
      </c>
    </row>
    <row r="736" spans="17:19" x14ac:dyDescent="0.35">
      <c r="Q736" t="s">
        <v>1170</v>
      </c>
    </row>
    <row r="737" spans="17:17" x14ac:dyDescent="0.35">
      <c r="Q737" t="s">
        <v>1171</v>
      </c>
    </row>
    <row r="738" spans="17:17" x14ac:dyDescent="0.35">
      <c r="Q738" t="s">
        <v>1172</v>
      </c>
    </row>
    <row r="739" spans="17:17" x14ac:dyDescent="0.35">
      <c r="Q739" t="s">
        <v>1173</v>
      </c>
    </row>
    <row r="740" spans="17:17" x14ac:dyDescent="0.35">
      <c r="Q740" t="s">
        <v>1174</v>
      </c>
    </row>
    <row r="741" spans="17:17" x14ac:dyDescent="0.35">
      <c r="Q741" t="s">
        <v>1175</v>
      </c>
    </row>
    <row r="742" spans="17:17" x14ac:dyDescent="0.35">
      <c r="Q742" t="s">
        <v>1176</v>
      </c>
    </row>
    <row r="743" spans="17:17" x14ac:dyDescent="0.35">
      <c r="Q743" t="s">
        <v>1177</v>
      </c>
    </row>
    <row r="744" spans="17:17" x14ac:dyDescent="0.35">
      <c r="Q744" t="s">
        <v>1178</v>
      </c>
    </row>
    <row r="745" spans="17:17" x14ac:dyDescent="0.35">
      <c r="Q745" t="s">
        <v>1179</v>
      </c>
    </row>
    <row r="746" spans="17:17" x14ac:dyDescent="0.35">
      <c r="Q746" t="s">
        <v>1180</v>
      </c>
    </row>
    <row r="747" spans="17:17" x14ac:dyDescent="0.35">
      <c r="Q747" t="s">
        <v>1181</v>
      </c>
    </row>
    <row r="748" spans="17:17" x14ac:dyDescent="0.35">
      <c r="Q748" t="s">
        <v>1182</v>
      </c>
    </row>
    <row r="749" spans="17:17" x14ac:dyDescent="0.35">
      <c r="Q749" t="s">
        <v>1183</v>
      </c>
    </row>
    <row r="750" spans="17:17" x14ac:dyDescent="0.35">
      <c r="Q750" t="s">
        <v>1184</v>
      </c>
    </row>
    <row r="751" spans="17:17" x14ac:dyDescent="0.35">
      <c r="Q751" t="s">
        <v>1185</v>
      </c>
    </row>
    <row r="752" spans="17:17" x14ac:dyDescent="0.35">
      <c r="Q752" t="s">
        <v>1186</v>
      </c>
    </row>
    <row r="753" spans="17:17" x14ac:dyDescent="0.35">
      <c r="Q753" t="s">
        <v>1187</v>
      </c>
    </row>
    <row r="754" spans="17:17" x14ac:dyDescent="0.35">
      <c r="Q754" t="s">
        <v>1188</v>
      </c>
    </row>
    <row r="755" spans="17:17" x14ac:dyDescent="0.35">
      <c r="Q755" t="s">
        <v>1189</v>
      </c>
    </row>
    <row r="756" spans="17:17" x14ac:dyDescent="0.35">
      <c r="Q756" t="s">
        <v>1190</v>
      </c>
    </row>
    <row r="757" spans="17:17" x14ac:dyDescent="0.35">
      <c r="Q757" t="s">
        <v>1191</v>
      </c>
    </row>
    <row r="758" spans="17:17" x14ac:dyDescent="0.35">
      <c r="Q758" t="s">
        <v>1192</v>
      </c>
    </row>
    <row r="759" spans="17:17" x14ac:dyDescent="0.35">
      <c r="Q759" t="s">
        <v>1193</v>
      </c>
    </row>
    <row r="760" spans="17:17" x14ac:dyDescent="0.35">
      <c r="Q760" t="s">
        <v>1194</v>
      </c>
    </row>
    <row r="761" spans="17:17" x14ac:dyDescent="0.35">
      <c r="Q761" t="s">
        <v>1195</v>
      </c>
    </row>
    <row r="762" spans="17:17" x14ac:dyDescent="0.35">
      <c r="Q762" t="s">
        <v>1196</v>
      </c>
    </row>
    <row r="763" spans="17:17" x14ac:dyDescent="0.35">
      <c r="Q763" t="s">
        <v>1197</v>
      </c>
    </row>
    <row r="764" spans="17:17" x14ac:dyDescent="0.35">
      <c r="Q764" t="s">
        <v>1198</v>
      </c>
    </row>
    <row r="765" spans="17:17" x14ac:dyDescent="0.35">
      <c r="Q765" t="s">
        <v>1199</v>
      </c>
    </row>
    <row r="766" spans="17:17" x14ac:dyDescent="0.35">
      <c r="Q766" t="s">
        <v>1200</v>
      </c>
    </row>
    <row r="767" spans="17:17" x14ac:dyDescent="0.35">
      <c r="Q767" t="s">
        <v>1201</v>
      </c>
    </row>
    <row r="768" spans="17:17" x14ac:dyDescent="0.35">
      <c r="Q768" t="s">
        <v>1202</v>
      </c>
    </row>
    <row r="769" spans="17:17" x14ac:dyDescent="0.35">
      <c r="Q769" t="s">
        <v>1203</v>
      </c>
    </row>
    <row r="770" spans="17:17" x14ac:dyDescent="0.35">
      <c r="Q770" t="s">
        <v>1204</v>
      </c>
    </row>
    <row r="771" spans="17:17" x14ac:dyDescent="0.35">
      <c r="Q771" t="s">
        <v>1205</v>
      </c>
    </row>
    <row r="772" spans="17:17" x14ac:dyDescent="0.35">
      <c r="Q772" t="s">
        <v>1206</v>
      </c>
    </row>
    <row r="773" spans="17:17" x14ac:dyDescent="0.35">
      <c r="Q773" t="s">
        <v>1207</v>
      </c>
    </row>
    <row r="774" spans="17:17" x14ac:dyDescent="0.35">
      <c r="Q774" t="s">
        <v>1208</v>
      </c>
    </row>
    <row r="775" spans="17:17" x14ac:dyDescent="0.35">
      <c r="Q775" t="s">
        <v>1209</v>
      </c>
    </row>
    <row r="776" spans="17:17" x14ac:dyDescent="0.35">
      <c r="Q776" t="s">
        <v>1210</v>
      </c>
    </row>
    <row r="777" spans="17:17" x14ac:dyDescent="0.35">
      <c r="Q777" t="s">
        <v>1211</v>
      </c>
    </row>
    <row r="778" spans="17:17" x14ac:dyDescent="0.35">
      <c r="Q778" t="s">
        <v>1212</v>
      </c>
    </row>
    <row r="779" spans="17:17" x14ac:dyDescent="0.35">
      <c r="Q779" t="s">
        <v>1213</v>
      </c>
    </row>
    <row r="780" spans="17:17" x14ac:dyDescent="0.35">
      <c r="Q780" t="s">
        <v>1214</v>
      </c>
    </row>
    <row r="781" spans="17:17" x14ac:dyDescent="0.35">
      <c r="Q781" t="s">
        <v>1215</v>
      </c>
    </row>
    <row r="782" spans="17:17" x14ac:dyDescent="0.35">
      <c r="Q782" t="s">
        <v>1216</v>
      </c>
    </row>
    <row r="783" spans="17:17" x14ac:dyDescent="0.35">
      <c r="Q783" t="s">
        <v>1217</v>
      </c>
    </row>
    <row r="784" spans="17:17" x14ac:dyDescent="0.35">
      <c r="Q784" t="s">
        <v>1218</v>
      </c>
    </row>
    <row r="785" spans="17:17" x14ac:dyDescent="0.35">
      <c r="Q785" t="s">
        <v>1219</v>
      </c>
    </row>
    <row r="786" spans="17:17" x14ac:dyDescent="0.35">
      <c r="Q786" t="s">
        <v>1220</v>
      </c>
    </row>
    <row r="787" spans="17:17" x14ac:dyDescent="0.35">
      <c r="Q787" t="s">
        <v>1221</v>
      </c>
    </row>
    <row r="788" spans="17:17" x14ac:dyDescent="0.35">
      <c r="Q788" t="s">
        <v>1222</v>
      </c>
    </row>
    <row r="789" spans="17:17" x14ac:dyDescent="0.35">
      <c r="Q789" t="s">
        <v>1223</v>
      </c>
    </row>
    <row r="790" spans="17:17" x14ac:dyDescent="0.35">
      <c r="Q790" t="s">
        <v>1224</v>
      </c>
    </row>
    <row r="791" spans="17:17" x14ac:dyDescent="0.35">
      <c r="Q791" t="s">
        <v>1225</v>
      </c>
    </row>
    <row r="792" spans="17:17" x14ac:dyDescent="0.35">
      <c r="Q792" t="s">
        <v>1226</v>
      </c>
    </row>
    <row r="793" spans="17:17" x14ac:dyDescent="0.35">
      <c r="Q793" t="s">
        <v>1227</v>
      </c>
    </row>
    <row r="794" spans="17:17" x14ac:dyDescent="0.35">
      <c r="Q794" t="s">
        <v>1228</v>
      </c>
    </row>
    <row r="795" spans="17:17" x14ac:dyDescent="0.35">
      <c r="Q795" t="s">
        <v>1229</v>
      </c>
    </row>
    <row r="796" spans="17:17" x14ac:dyDescent="0.35">
      <c r="Q796" t="s">
        <v>1230</v>
      </c>
    </row>
    <row r="797" spans="17:17" x14ac:dyDescent="0.35">
      <c r="Q797" t="s">
        <v>1231</v>
      </c>
    </row>
    <row r="798" spans="17:17" x14ac:dyDescent="0.35">
      <c r="Q798" t="s">
        <v>1232</v>
      </c>
    </row>
    <row r="799" spans="17:17" x14ac:dyDescent="0.35">
      <c r="Q799" t="s">
        <v>1233</v>
      </c>
    </row>
    <row r="800" spans="17:17" x14ac:dyDescent="0.35">
      <c r="Q800" t="s">
        <v>1234</v>
      </c>
    </row>
    <row r="801" spans="17:17" x14ac:dyDescent="0.35">
      <c r="Q801" t="s">
        <v>1235</v>
      </c>
    </row>
    <row r="802" spans="17:17" x14ac:dyDescent="0.35">
      <c r="Q802" t="s">
        <v>1236</v>
      </c>
    </row>
    <row r="803" spans="17:17" x14ac:dyDescent="0.35">
      <c r="Q803" t="s">
        <v>1237</v>
      </c>
    </row>
    <row r="804" spans="17:17" x14ac:dyDescent="0.35">
      <c r="Q804" t="s">
        <v>1238</v>
      </c>
    </row>
    <row r="805" spans="17:17" x14ac:dyDescent="0.35">
      <c r="Q805" t="s">
        <v>1239</v>
      </c>
    </row>
    <row r="806" spans="17:17" x14ac:dyDescent="0.35">
      <c r="Q806" t="s">
        <v>1240</v>
      </c>
    </row>
    <row r="807" spans="17:17" x14ac:dyDescent="0.35">
      <c r="Q807" t="s">
        <v>1241</v>
      </c>
    </row>
    <row r="808" spans="17:17" x14ac:dyDescent="0.35">
      <c r="Q808" t="s">
        <v>1242</v>
      </c>
    </row>
    <row r="809" spans="17:17" x14ac:dyDescent="0.35">
      <c r="Q809" t="s">
        <v>1243</v>
      </c>
    </row>
    <row r="810" spans="17:17" x14ac:dyDescent="0.35">
      <c r="Q810" t="s">
        <v>1244</v>
      </c>
    </row>
    <row r="811" spans="17:17" x14ac:dyDescent="0.35">
      <c r="Q811" t="s">
        <v>1245</v>
      </c>
    </row>
    <row r="812" spans="17:17" x14ac:dyDescent="0.35">
      <c r="Q812" t="s">
        <v>1246</v>
      </c>
    </row>
    <row r="813" spans="17:17" x14ac:dyDescent="0.35">
      <c r="Q813" t="s">
        <v>1247</v>
      </c>
    </row>
    <row r="814" spans="17:17" x14ac:dyDescent="0.35">
      <c r="Q814" t="s">
        <v>1248</v>
      </c>
    </row>
    <row r="815" spans="17:17" x14ac:dyDescent="0.35">
      <c r="Q815" t="s">
        <v>1249</v>
      </c>
    </row>
    <row r="816" spans="17:17" x14ac:dyDescent="0.35">
      <c r="Q816" t="s">
        <v>1250</v>
      </c>
    </row>
    <row r="817" spans="17:17" x14ac:dyDescent="0.35">
      <c r="Q817" t="s">
        <v>1251</v>
      </c>
    </row>
    <row r="818" spans="17:17" x14ac:dyDescent="0.35">
      <c r="Q818" t="s">
        <v>1252</v>
      </c>
    </row>
    <row r="819" spans="17:17" x14ac:dyDescent="0.35">
      <c r="Q819" t="s">
        <v>1253</v>
      </c>
    </row>
    <row r="820" spans="17:17" x14ac:dyDescent="0.35">
      <c r="Q820" t="s">
        <v>1254</v>
      </c>
    </row>
    <row r="821" spans="17:17" x14ac:dyDescent="0.35">
      <c r="Q821" t="s">
        <v>1255</v>
      </c>
    </row>
    <row r="822" spans="17:17" x14ac:dyDescent="0.35">
      <c r="Q822" t="s">
        <v>1256</v>
      </c>
    </row>
    <row r="823" spans="17:17" x14ac:dyDescent="0.35">
      <c r="Q823" t="s">
        <v>1257</v>
      </c>
    </row>
    <row r="824" spans="17:17" x14ac:dyDescent="0.35">
      <c r="Q824" t="s">
        <v>1258</v>
      </c>
    </row>
    <row r="825" spans="17:17" x14ac:dyDescent="0.35">
      <c r="Q825" t="s">
        <v>1259</v>
      </c>
    </row>
    <row r="826" spans="17:17" x14ac:dyDescent="0.35">
      <c r="Q826" t="s">
        <v>1260</v>
      </c>
    </row>
    <row r="827" spans="17:17" x14ac:dyDescent="0.35">
      <c r="Q827" t="s">
        <v>1261</v>
      </c>
    </row>
    <row r="828" spans="17:17" x14ac:dyDescent="0.35">
      <c r="Q828" t="s">
        <v>1262</v>
      </c>
    </row>
    <row r="829" spans="17:17" x14ac:dyDescent="0.35">
      <c r="Q829" t="s">
        <v>1263</v>
      </c>
    </row>
    <row r="830" spans="17:17" x14ac:dyDescent="0.35">
      <c r="Q830" t="s">
        <v>1264</v>
      </c>
    </row>
    <row r="831" spans="17:17" x14ac:dyDescent="0.35">
      <c r="Q831" t="s">
        <v>1265</v>
      </c>
    </row>
    <row r="832" spans="17:17" x14ac:dyDescent="0.35">
      <c r="Q832" t="s">
        <v>1266</v>
      </c>
    </row>
    <row r="833" spans="17:17" x14ac:dyDescent="0.35">
      <c r="Q833" t="s">
        <v>1267</v>
      </c>
    </row>
    <row r="834" spans="17:17" x14ac:dyDescent="0.35">
      <c r="Q834" t="s">
        <v>1268</v>
      </c>
    </row>
    <row r="835" spans="17:17" x14ac:dyDescent="0.35">
      <c r="Q835" t="s">
        <v>1269</v>
      </c>
    </row>
    <row r="836" spans="17:17" x14ac:dyDescent="0.35">
      <c r="Q836" t="s">
        <v>1270</v>
      </c>
    </row>
    <row r="837" spans="17:17" x14ac:dyDescent="0.35">
      <c r="Q837" t="s">
        <v>1271</v>
      </c>
    </row>
    <row r="838" spans="17:17" x14ac:dyDescent="0.35">
      <c r="Q838" t="s">
        <v>1272</v>
      </c>
    </row>
    <row r="839" spans="17:17" x14ac:dyDescent="0.35">
      <c r="Q839" t="s">
        <v>1273</v>
      </c>
    </row>
    <row r="840" spans="17:17" x14ac:dyDescent="0.35">
      <c r="Q840" t="s">
        <v>1274</v>
      </c>
    </row>
    <row r="841" spans="17:17" x14ac:dyDescent="0.35">
      <c r="Q841" t="s">
        <v>1275</v>
      </c>
    </row>
    <row r="842" spans="17:17" x14ac:dyDescent="0.35">
      <c r="Q842" t="s">
        <v>1276</v>
      </c>
    </row>
    <row r="843" spans="17:17" x14ac:dyDescent="0.35">
      <c r="Q843" t="s">
        <v>1277</v>
      </c>
    </row>
    <row r="844" spans="17:17" x14ac:dyDescent="0.35">
      <c r="Q844" t="s">
        <v>1278</v>
      </c>
    </row>
    <row r="845" spans="17:17" x14ac:dyDescent="0.35">
      <c r="Q845" t="s">
        <v>1279</v>
      </c>
    </row>
    <row r="846" spans="17:17" x14ac:dyDescent="0.35">
      <c r="Q846" t="s">
        <v>1280</v>
      </c>
    </row>
    <row r="847" spans="17:17" x14ac:dyDescent="0.35">
      <c r="Q847" t="s">
        <v>1281</v>
      </c>
    </row>
    <row r="848" spans="17:17" x14ac:dyDescent="0.35">
      <c r="Q848" t="s">
        <v>1282</v>
      </c>
    </row>
    <row r="849" spans="17:17" x14ac:dyDescent="0.35">
      <c r="Q849" t="s">
        <v>1283</v>
      </c>
    </row>
    <row r="850" spans="17:17" x14ac:dyDescent="0.35">
      <c r="Q850" t="s">
        <v>1284</v>
      </c>
    </row>
    <row r="851" spans="17:17" x14ac:dyDescent="0.35">
      <c r="Q851" t="s">
        <v>1285</v>
      </c>
    </row>
    <row r="852" spans="17:17" x14ac:dyDescent="0.35">
      <c r="Q852" t="s">
        <v>1286</v>
      </c>
    </row>
    <row r="853" spans="17:17" x14ac:dyDescent="0.35">
      <c r="Q853" t="s">
        <v>1287</v>
      </c>
    </row>
    <row r="854" spans="17:17" x14ac:dyDescent="0.35">
      <c r="Q854" t="s">
        <v>1288</v>
      </c>
    </row>
    <row r="855" spans="17:17" x14ac:dyDescent="0.35">
      <c r="Q855" t="s">
        <v>1289</v>
      </c>
    </row>
    <row r="856" spans="17:17" x14ac:dyDescent="0.35">
      <c r="Q856" t="s">
        <v>1290</v>
      </c>
    </row>
    <row r="857" spans="17:17" x14ac:dyDescent="0.35">
      <c r="Q857" t="s">
        <v>1291</v>
      </c>
    </row>
    <row r="858" spans="17:17" x14ac:dyDescent="0.35">
      <c r="Q858" t="s">
        <v>1292</v>
      </c>
    </row>
    <row r="859" spans="17:17" x14ac:dyDescent="0.35">
      <c r="Q859" t="s">
        <v>1293</v>
      </c>
    </row>
    <row r="860" spans="17:17" x14ac:dyDescent="0.35">
      <c r="Q860" t="s">
        <v>1294</v>
      </c>
    </row>
    <row r="861" spans="17:17" x14ac:dyDescent="0.35">
      <c r="Q861" t="s">
        <v>1295</v>
      </c>
    </row>
    <row r="862" spans="17:17" x14ac:dyDescent="0.35">
      <c r="Q862" t="s">
        <v>1296</v>
      </c>
    </row>
    <row r="863" spans="17:17" x14ac:dyDescent="0.35">
      <c r="Q863" t="s">
        <v>1297</v>
      </c>
    </row>
    <row r="864" spans="17:17" x14ac:dyDescent="0.35">
      <c r="Q864" t="s">
        <v>1298</v>
      </c>
    </row>
    <row r="865" spans="17:17" x14ac:dyDescent="0.35">
      <c r="Q865" t="s">
        <v>1299</v>
      </c>
    </row>
    <row r="866" spans="17:17" x14ac:dyDescent="0.35">
      <c r="Q866" t="s">
        <v>1300</v>
      </c>
    </row>
    <row r="867" spans="17:17" x14ac:dyDescent="0.35">
      <c r="Q867" t="s">
        <v>1301</v>
      </c>
    </row>
    <row r="868" spans="17:17" x14ac:dyDescent="0.35">
      <c r="Q868" t="s">
        <v>1302</v>
      </c>
    </row>
    <row r="869" spans="17:17" x14ac:dyDescent="0.35">
      <c r="Q869" t="s">
        <v>1303</v>
      </c>
    </row>
    <row r="870" spans="17:17" x14ac:dyDescent="0.35">
      <c r="Q870" t="s">
        <v>1304</v>
      </c>
    </row>
    <row r="871" spans="17:17" x14ac:dyDescent="0.35">
      <c r="Q871" t="s">
        <v>1305</v>
      </c>
    </row>
    <row r="872" spans="17:17" x14ac:dyDescent="0.35">
      <c r="Q872" t="s">
        <v>1306</v>
      </c>
    </row>
    <row r="873" spans="17:17" x14ac:dyDescent="0.35">
      <c r="Q873" t="s">
        <v>1307</v>
      </c>
    </row>
    <row r="874" spans="17:17" x14ac:dyDescent="0.35">
      <c r="Q874" t="s">
        <v>1308</v>
      </c>
    </row>
    <row r="875" spans="17:17" x14ac:dyDescent="0.35">
      <c r="Q875" t="s">
        <v>1309</v>
      </c>
    </row>
    <row r="876" spans="17:17" x14ac:dyDescent="0.35">
      <c r="Q876" t="s">
        <v>1310</v>
      </c>
    </row>
    <row r="877" spans="17:17" x14ac:dyDescent="0.35">
      <c r="Q877" t="s">
        <v>1311</v>
      </c>
    </row>
    <row r="878" spans="17:17" x14ac:dyDescent="0.35">
      <c r="Q878" t="s">
        <v>1312</v>
      </c>
    </row>
    <row r="879" spans="17:17" x14ac:dyDescent="0.35">
      <c r="Q879" t="s">
        <v>1313</v>
      </c>
    </row>
    <row r="880" spans="17:17" x14ac:dyDescent="0.35">
      <c r="Q880" t="s">
        <v>1314</v>
      </c>
    </row>
    <row r="881" spans="17:17" x14ac:dyDescent="0.35">
      <c r="Q881" t="s">
        <v>1315</v>
      </c>
    </row>
    <row r="882" spans="17:17" x14ac:dyDescent="0.35">
      <c r="Q882" t="s">
        <v>1316</v>
      </c>
    </row>
    <row r="883" spans="17:17" x14ac:dyDescent="0.35">
      <c r="Q883" t="s">
        <v>1317</v>
      </c>
    </row>
    <row r="884" spans="17:17" x14ac:dyDescent="0.35">
      <c r="Q884" t="s">
        <v>1318</v>
      </c>
    </row>
    <row r="885" spans="17:17" x14ac:dyDescent="0.35">
      <c r="Q885" t="s">
        <v>1319</v>
      </c>
    </row>
    <row r="886" spans="17:17" x14ac:dyDescent="0.35">
      <c r="Q886" t="s">
        <v>1320</v>
      </c>
    </row>
    <row r="887" spans="17:17" x14ac:dyDescent="0.35">
      <c r="Q887" t="s">
        <v>1321</v>
      </c>
    </row>
    <row r="888" spans="17:17" x14ac:dyDescent="0.35">
      <c r="Q888" t="s">
        <v>1322</v>
      </c>
    </row>
    <row r="889" spans="17:17" x14ac:dyDescent="0.35">
      <c r="Q889" t="s">
        <v>1323</v>
      </c>
    </row>
    <row r="890" spans="17:17" x14ac:dyDescent="0.35">
      <c r="Q890" t="s">
        <v>1324</v>
      </c>
    </row>
    <row r="891" spans="17:17" x14ac:dyDescent="0.35">
      <c r="Q891" t="s">
        <v>1325</v>
      </c>
    </row>
    <row r="892" spans="17:17" x14ac:dyDescent="0.35">
      <c r="Q892" t="s">
        <v>1326</v>
      </c>
    </row>
    <row r="893" spans="17:17" x14ac:dyDescent="0.35">
      <c r="Q893" t="s">
        <v>1327</v>
      </c>
    </row>
    <row r="894" spans="17:17" x14ac:dyDescent="0.35">
      <c r="Q894" t="s">
        <v>1328</v>
      </c>
    </row>
    <row r="895" spans="17:17" x14ac:dyDescent="0.35">
      <c r="Q895" t="s">
        <v>1329</v>
      </c>
    </row>
    <row r="896" spans="17:17" x14ac:dyDescent="0.35">
      <c r="Q896" t="s">
        <v>1330</v>
      </c>
    </row>
    <row r="897" spans="17:17" x14ac:dyDescent="0.35">
      <c r="Q897" t="s">
        <v>1331</v>
      </c>
    </row>
    <row r="898" spans="17:17" x14ac:dyDescent="0.35">
      <c r="Q898" t="s">
        <v>1332</v>
      </c>
    </row>
    <row r="899" spans="17:17" x14ac:dyDescent="0.35">
      <c r="Q899" t="s">
        <v>1333</v>
      </c>
    </row>
    <row r="900" spans="17:17" x14ac:dyDescent="0.35">
      <c r="Q900" t="s">
        <v>1334</v>
      </c>
    </row>
    <row r="901" spans="17:17" x14ac:dyDescent="0.35">
      <c r="Q901" t="s">
        <v>1335</v>
      </c>
    </row>
    <row r="902" spans="17:17" x14ac:dyDescent="0.35">
      <c r="Q902" t="s">
        <v>1336</v>
      </c>
    </row>
    <row r="903" spans="17:17" x14ac:dyDescent="0.35">
      <c r="Q903" t="s">
        <v>1337</v>
      </c>
    </row>
    <row r="904" spans="17:17" x14ac:dyDescent="0.35">
      <c r="Q904" t="s">
        <v>1338</v>
      </c>
    </row>
    <row r="905" spans="17:17" x14ac:dyDescent="0.35">
      <c r="Q905" t="s">
        <v>1339</v>
      </c>
    </row>
    <row r="906" spans="17:17" x14ac:dyDescent="0.35">
      <c r="Q906" t="s">
        <v>1340</v>
      </c>
    </row>
    <row r="907" spans="17:17" x14ac:dyDescent="0.35">
      <c r="Q907" t="s">
        <v>1341</v>
      </c>
    </row>
    <row r="908" spans="17:17" x14ac:dyDescent="0.35">
      <c r="Q908" t="s">
        <v>1342</v>
      </c>
    </row>
    <row r="909" spans="17:17" x14ac:dyDescent="0.35">
      <c r="Q909" t="s">
        <v>1343</v>
      </c>
    </row>
    <row r="910" spans="17:17" x14ac:dyDescent="0.35">
      <c r="Q910" t="s">
        <v>1344</v>
      </c>
    </row>
    <row r="911" spans="17:17" x14ac:dyDescent="0.35">
      <c r="Q911" t="s">
        <v>1345</v>
      </c>
    </row>
    <row r="912" spans="17:17" x14ac:dyDescent="0.35">
      <c r="Q912" t="s">
        <v>1346</v>
      </c>
    </row>
    <row r="913" spans="17:17" x14ac:dyDescent="0.35">
      <c r="Q913" t="s">
        <v>1347</v>
      </c>
    </row>
    <row r="914" spans="17:17" x14ac:dyDescent="0.35">
      <c r="Q914" t="s">
        <v>1348</v>
      </c>
    </row>
    <row r="915" spans="17:17" x14ac:dyDescent="0.35">
      <c r="Q915" t="s">
        <v>1349</v>
      </c>
    </row>
    <row r="916" spans="17:17" x14ac:dyDescent="0.35">
      <c r="Q916" t="s">
        <v>1350</v>
      </c>
    </row>
    <row r="917" spans="17:17" x14ac:dyDescent="0.35">
      <c r="Q917" t="s">
        <v>1351</v>
      </c>
    </row>
    <row r="918" spans="17:17" x14ac:dyDescent="0.35">
      <c r="Q918" t="s">
        <v>1352</v>
      </c>
    </row>
    <row r="919" spans="17:17" x14ac:dyDescent="0.35">
      <c r="Q919" t="s">
        <v>1353</v>
      </c>
    </row>
    <row r="920" spans="17:17" x14ac:dyDescent="0.35">
      <c r="Q920" t="s">
        <v>1354</v>
      </c>
    </row>
    <row r="921" spans="17:17" x14ac:dyDescent="0.35">
      <c r="Q921" t="s">
        <v>1355</v>
      </c>
    </row>
    <row r="922" spans="17:17" x14ac:dyDescent="0.35">
      <c r="Q922" t="s">
        <v>1356</v>
      </c>
    </row>
    <row r="923" spans="17:17" x14ac:dyDescent="0.35">
      <c r="Q923" t="s">
        <v>1357</v>
      </c>
    </row>
    <row r="924" spans="17:17" x14ac:dyDescent="0.35">
      <c r="Q924" t="s">
        <v>1358</v>
      </c>
    </row>
    <row r="925" spans="17:17" x14ac:dyDescent="0.35">
      <c r="Q925" t="s">
        <v>1359</v>
      </c>
    </row>
    <row r="926" spans="17:17" x14ac:dyDescent="0.35">
      <c r="Q926" t="s">
        <v>1360</v>
      </c>
    </row>
    <row r="927" spans="17:17" x14ac:dyDescent="0.35">
      <c r="Q927" t="s">
        <v>1361</v>
      </c>
    </row>
    <row r="928" spans="17:17" x14ac:dyDescent="0.35">
      <c r="Q928" t="s">
        <v>1362</v>
      </c>
    </row>
    <row r="929" spans="17:17" x14ac:dyDescent="0.35">
      <c r="Q929" t="s">
        <v>1363</v>
      </c>
    </row>
    <row r="930" spans="17:17" x14ac:dyDescent="0.35">
      <c r="Q930" t="s">
        <v>1364</v>
      </c>
    </row>
    <row r="931" spans="17:17" x14ac:dyDescent="0.35">
      <c r="Q931" t="s">
        <v>1365</v>
      </c>
    </row>
    <row r="932" spans="17:17" x14ac:dyDescent="0.35">
      <c r="Q932" t="s">
        <v>1366</v>
      </c>
    </row>
    <row r="933" spans="17:17" x14ac:dyDescent="0.35">
      <c r="Q933" t="s">
        <v>1367</v>
      </c>
    </row>
    <row r="934" spans="17:17" x14ac:dyDescent="0.35">
      <c r="Q934" t="s">
        <v>1368</v>
      </c>
    </row>
    <row r="935" spans="17:17" x14ac:dyDescent="0.35">
      <c r="Q935" t="s">
        <v>1369</v>
      </c>
    </row>
    <row r="936" spans="17:17" x14ac:dyDescent="0.35">
      <c r="Q936" t="s">
        <v>1370</v>
      </c>
    </row>
    <row r="937" spans="17:17" x14ac:dyDescent="0.35">
      <c r="Q937" t="s">
        <v>1371</v>
      </c>
    </row>
    <row r="938" spans="17:17" x14ac:dyDescent="0.35">
      <c r="Q938" t="s">
        <v>1372</v>
      </c>
    </row>
    <row r="939" spans="17:17" x14ac:dyDescent="0.35">
      <c r="Q939" t="s">
        <v>1373</v>
      </c>
    </row>
    <row r="940" spans="17:17" x14ac:dyDescent="0.35">
      <c r="Q940" t="s">
        <v>1374</v>
      </c>
    </row>
    <row r="941" spans="17:17" x14ac:dyDescent="0.35">
      <c r="Q941" t="s">
        <v>1375</v>
      </c>
    </row>
    <row r="942" spans="17:17" x14ac:dyDescent="0.35">
      <c r="Q942" t="s">
        <v>1376</v>
      </c>
    </row>
    <row r="943" spans="17:17" x14ac:dyDescent="0.35">
      <c r="Q943" t="s">
        <v>1377</v>
      </c>
    </row>
    <row r="944" spans="17:17" x14ac:dyDescent="0.35">
      <c r="Q944" t="s">
        <v>1378</v>
      </c>
    </row>
    <row r="945" spans="17:17" x14ac:dyDescent="0.35">
      <c r="Q945" t="s">
        <v>1379</v>
      </c>
    </row>
    <row r="946" spans="17:17" x14ac:dyDescent="0.35">
      <c r="Q946" t="s">
        <v>1380</v>
      </c>
    </row>
    <row r="947" spans="17:17" x14ac:dyDescent="0.35">
      <c r="Q947" t="s">
        <v>1381</v>
      </c>
    </row>
    <row r="948" spans="17:17" x14ac:dyDescent="0.35">
      <c r="Q948" t="s">
        <v>1382</v>
      </c>
    </row>
    <row r="949" spans="17:17" x14ac:dyDescent="0.35">
      <c r="Q949" t="s">
        <v>1383</v>
      </c>
    </row>
    <row r="950" spans="17:17" x14ac:dyDescent="0.35">
      <c r="Q950" t="s">
        <v>1384</v>
      </c>
    </row>
    <row r="951" spans="17:17" x14ac:dyDescent="0.35">
      <c r="Q951" t="s">
        <v>1385</v>
      </c>
    </row>
    <row r="952" spans="17:17" x14ac:dyDescent="0.35">
      <c r="Q952" t="s">
        <v>1386</v>
      </c>
    </row>
    <row r="953" spans="17:17" x14ac:dyDescent="0.35">
      <c r="Q953" t="s">
        <v>1387</v>
      </c>
    </row>
    <row r="954" spans="17:17" x14ac:dyDescent="0.35">
      <c r="Q954" t="s">
        <v>1388</v>
      </c>
    </row>
    <row r="955" spans="17:17" x14ac:dyDescent="0.35">
      <c r="Q955" t="s">
        <v>1389</v>
      </c>
    </row>
    <row r="956" spans="17:17" x14ac:dyDescent="0.35">
      <c r="Q956" t="s">
        <v>1390</v>
      </c>
    </row>
    <row r="957" spans="17:17" x14ac:dyDescent="0.35">
      <c r="Q957" t="s">
        <v>1391</v>
      </c>
    </row>
    <row r="958" spans="17:17" x14ac:dyDescent="0.35">
      <c r="Q958" t="s">
        <v>1392</v>
      </c>
    </row>
    <row r="959" spans="17:17" x14ac:dyDescent="0.35">
      <c r="Q959" t="s">
        <v>1393</v>
      </c>
    </row>
    <row r="960" spans="17:17" x14ac:dyDescent="0.35">
      <c r="Q960" t="s">
        <v>1394</v>
      </c>
    </row>
    <row r="961" spans="17:17" x14ac:dyDescent="0.35">
      <c r="Q961" t="s">
        <v>1395</v>
      </c>
    </row>
    <row r="962" spans="17:17" x14ac:dyDescent="0.35">
      <c r="Q962" t="s">
        <v>1396</v>
      </c>
    </row>
    <row r="963" spans="17:17" x14ac:dyDescent="0.35">
      <c r="Q963" t="s">
        <v>1397</v>
      </c>
    </row>
    <row r="964" spans="17:17" x14ac:dyDescent="0.35">
      <c r="Q964" t="s">
        <v>1398</v>
      </c>
    </row>
    <row r="965" spans="17:17" x14ac:dyDescent="0.35">
      <c r="Q965" t="s">
        <v>1399</v>
      </c>
    </row>
    <row r="966" spans="17:17" x14ac:dyDescent="0.35">
      <c r="Q966" t="s">
        <v>1400</v>
      </c>
    </row>
    <row r="967" spans="17:17" x14ac:dyDescent="0.35">
      <c r="Q967" t="s">
        <v>1401</v>
      </c>
    </row>
    <row r="968" spans="17:17" x14ac:dyDescent="0.35">
      <c r="Q968" t="s">
        <v>1402</v>
      </c>
    </row>
    <row r="969" spans="17:17" x14ac:dyDescent="0.35">
      <c r="Q969" t="s">
        <v>1403</v>
      </c>
    </row>
    <row r="970" spans="17:17" x14ac:dyDescent="0.35">
      <c r="Q970" t="s">
        <v>1404</v>
      </c>
    </row>
    <row r="971" spans="17:17" x14ac:dyDescent="0.35">
      <c r="Q971" t="s">
        <v>1405</v>
      </c>
    </row>
    <row r="972" spans="17:17" x14ac:dyDescent="0.35">
      <c r="Q972" t="s">
        <v>1406</v>
      </c>
    </row>
    <row r="973" spans="17:17" x14ac:dyDescent="0.35">
      <c r="Q973" t="s">
        <v>1407</v>
      </c>
    </row>
    <row r="974" spans="17:17" x14ac:dyDescent="0.35">
      <c r="Q974" t="s">
        <v>1408</v>
      </c>
    </row>
    <row r="975" spans="17:17" x14ac:dyDescent="0.35">
      <c r="Q975" t="s">
        <v>1409</v>
      </c>
    </row>
    <row r="976" spans="17:17" x14ac:dyDescent="0.35">
      <c r="Q976" t="s">
        <v>1410</v>
      </c>
    </row>
    <row r="977" spans="17:17" x14ac:dyDescent="0.35">
      <c r="Q977" t="s">
        <v>1411</v>
      </c>
    </row>
    <row r="978" spans="17:17" x14ac:dyDescent="0.35">
      <c r="Q978" t="s">
        <v>1412</v>
      </c>
    </row>
    <row r="979" spans="17:17" x14ac:dyDescent="0.35">
      <c r="Q979" t="s">
        <v>1413</v>
      </c>
    </row>
    <row r="980" spans="17:17" x14ac:dyDescent="0.35">
      <c r="Q980" t="s">
        <v>1414</v>
      </c>
    </row>
    <row r="981" spans="17:17" x14ac:dyDescent="0.35">
      <c r="Q981" t="s">
        <v>1415</v>
      </c>
    </row>
    <row r="982" spans="17:17" x14ac:dyDescent="0.35">
      <c r="Q982" t="s">
        <v>1416</v>
      </c>
    </row>
    <row r="983" spans="17:17" x14ac:dyDescent="0.35">
      <c r="Q983" t="s">
        <v>1417</v>
      </c>
    </row>
    <row r="984" spans="17:17" x14ac:dyDescent="0.35">
      <c r="Q984" t="s">
        <v>1418</v>
      </c>
    </row>
    <row r="985" spans="17:17" x14ac:dyDescent="0.35">
      <c r="Q985" t="s">
        <v>1419</v>
      </c>
    </row>
    <row r="986" spans="17:17" x14ac:dyDescent="0.35">
      <c r="Q986" t="s">
        <v>1420</v>
      </c>
    </row>
    <row r="987" spans="17:17" x14ac:dyDescent="0.35">
      <c r="Q987" t="s">
        <v>1421</v>
      </c>
    </row>
    <row r="988" spans="17:17" x14ac:dyDescent="0.35">
      <c r="Q988" t="s">
        <v>1422</v>
      </c>
    </row>
    <row r="989" spans="17:17" x14ac:dyDescent="0.35">
      <c r="Q989" t="s">
        <v>1423</v>
      </c>
    </row>
    <row r="990" spans="17:17" x14ac:dyDescent="0.35">
      <c r="Q990" t="s">
        <v>1424</v>
      </c>
    </row>
    <row r="991" spans="17:17" x14ac:dyDescent="0.35">
      <c r="Q991" t="s">
        <v>1425</v>
      </c>
    </row>
    <row r="992" spans="17:17" x14ac:dyDescent="0.35">
      <c r="Q992" t="s">
        <v>1426</v>
      </c>
    </row>
    <row r="993" spans="17:17" x14ac:dyDescent="0.35">
      <c r="Q993" t="s">
        <v>1427</v>
      </c>
    </row>
    <row r="994" spans="17:17" x14ac:dyDescent="0.35">
      <c r="Q994" t="s">
        <v>1428</v>
      </c>
    </row>
    <row r="995" spans="17:17" x14ac:dyDescent="0.35">
      <c r="Q995" t="s">
        <v>1429</v>
      </c>
    </row>
    <row r="996" spans="17:17" x14ac:dyDescent="0.35">
      <c r="Q996" t="s">
        <v>1430</v>
      </c>
    </row>
    <row r="997" spans="17:17" x14ac:dyDescent="0.35">
      <c r="Q997" t="s">
        <v>1431</v>
      </c>
    </row>
    <row r="998" spans="17:17" x14ac:dyDescent="0.35">
      <c r="Q998" t="s">
        <v>1432</v>
      </c>
    </row>
    <row r="999" spans="17:17" x14ac:dyDescent="0.35">
      <c r="Q999" t="s">
        <v>1433</v>
      </c>
    </row>
    <row r="1000" spans="17:17" x14ac:dyDescent="0.35">
      <c r="Q1000" t="s">
        <v>1434</v>
      </c>
    </row>
    <row r="1001" spans="17:17" x14ac:dyDescent="0.35">
      <c r="Q1001" t="s">
        <v>1435</v>
      </c>
    </row>
    <row r="1002" spans="17:17" x14ac:dyDescent="0.35">
      <c r="Q1002" t="s">
        <v>1436</v>
      </c>
    </row>
    <row r="1003" spans="17:17" x14ac:dyDescent="0.35">
      <c r="Q1003" t="s">
        <v>1437</v>
      </c>
    </row>
    <row r="1004" spans="17:17" x14ac:dyDescent="0.35">
      <c r="Q1004" t="s">
        <v>1438</v>
      </c>
    </row>
    <row r="1005" spans="17:17" x14ac:dyDescent="0.35">
      <c r="Q1005" t="s">
        <v>1439</v>
      </c>
    </row>
    <row r="1006" spans="17:17" x14ac:dyDescent="0.35">
      <c r="Q1006" t="s">
        <v>1440</v>
      </c>
    </row>
    <row r="1007" spans="17:17" x14ac:dyDescent="0.35">
      <c r="Q1007" t="s">
        <v>1441</v>
      </c>
    </row>
    <row r="1008" spans="17:17" x14ac:dyDescent="0.35">
      <c r="Q1008" t="s">
        <v>1442</v>
      </c>
    </row>
    <row r="1009" spans="17:17" x14ac:dyDescent="0.35">
      <c r="Q1009" t="s">
        <v>1443</v>
      </c>
    </row>
    <row r="1010" spans="17:17" x14ac:dyDescent="0.35">
      <c r="Q1010" t="s">
        <v>1444</v>
      </c>
    </row>
    <row r="1011" spans="17:17" x14ac:dyDescent="0.35">
      <c r="Q1011" t="s">
        <v>1445</v>
      </c>
    </row>
    <row r="1012" spans="17:17" x14ac:dyDescent="0.35">
      <c r="Q1012" t="s">
        <v>1446</v>
      </c>
    </row>
    <row r="1013" spans="17:17" x14ac:dyDescent="0.35">
      <c r="Q1013" t="s">
        <v>1447</v>
      </c>
    </row>
    <row r="1014" spans="17:17" x14ac:dyDescent="0.35">
      <c r="Q1014" t="s">
        <v>1448</v>
      </c>
    </row>
    <row r="1015" spans="17:17" x14ac:dyDescent="0.35">
      <c r="Q1015" t="s">
        <v>1449</v>
      </c>
    </row>
    <row r="1016" spans="17:17" x14ac:dyDescent="0.35">
      <c r="Q1016" t="s">
        <v>1450</v>
      </c>
    </row>
    <row r="1017" spans="17:17" x14ac:dyDescent="0.35">
      <c r="Q1017" t="s">
        <v>1451</v>
      </c>
    </row>
    <row r="1018" spans="17:17" x14ac:dyDescent="0.35">
      <c r="Q1018" t="s">
        <v>1452</v>
      </c>
    </row>
    <row r="1019" spans="17:17" x14ac:dyDescent="0.35">
      <c r="Q1019" t="s">
        <v>1453</v>
      </c>
    </row>
    <row r="1020" spans="17:17" x14ac:dyDescent="0.35">
      <c r="Q1020" t="s">
        <v>1454</v>
      </c>
    </row>
    <row r="1021" spans="17:17" x14ac:dyDescent="0.35">
      <c r="Q1021" t="s">
        <v>1455</v>
      </c>
    </row>
    <row r="1022" spans="17:17" x14ac:dyDescent="0.35">
      <c r="Q1022" t="s">
        <v>1456</v>
      </c>
    </row>
    <row r="1023" spans="17:17" x14ac:dyDescent="0.35">
      <c r="Q1023" t="s">
        <v>1457</v>
      </c>
    </row>
    <row r="1024" spans="17:17" x14ac:dyDescent="0.35">
      <c r="Q1024" t="s">
        <v>1458</v>
      </c>
    </row>
    <row r="1025" spans="17:17" x14ac:dyDescent="0.35">
      <c r="Q1025" t="s">
        <v>1459</v>
      </c>
    </row>
    <row r="1026" spans="17:17" x14ac:dyDescent="0.35">
      <c r="Q1026" t="s">
        <v>1460</v>
      </c>
    </row>
    <row r="1027" spans="17:17" x14ac:dyDescent="0.35">
      <c r="Q1027" t="s">
        <v>1461</v>
      </c>
    </row>
    <row r="1028" spans="17:17" x14ac:dyDescent="0.35">
      <c r="Q1028" t="s">
        <v>1462</v>
      </c>
    </row>
    <row r="1029" spans="17:17" x14ac:dyDescent="0.35">
      <c r="Q1029" t="s">
        <v>1463</v>
      </c>
    </row>
    <row r="1030" spans="17:17" x14ac:dyDescent="0.35">
      <c r="Q1030" t="s">
        <v>1464</v>
      </c>
    </row>
    <row r="1031" spans="17:17" x14ac:dyDescent="0.35">
      <c r="Q1031" t="s">
        <v>1465</v>
      </c>
    </row>
    <row r="1032" spans="17:17" x14ac:dyDescent="0.35">
      <c r="Q1032" t="s">
        <v>1466</v>
      </c>
    </row>
    <row r="1033" spans="17:17" x14ac:dyDescent="0.35">
      <c r="Q1033" t="s">
        <v>1467</v>
      </c>
    </row>
    <row r="1034" spans="17:17" x14ac:dyDescent="0.35">
      <c r="Q1034" t="s">
        <v>1468</v>
      </c>
    </row>
    <row r="1035" spans="17:17" x14ac:dyDescent="0.35">
      <c r="Q1035" t="s">
        <v>1469</v>
      </c>
    </row>
    <row r="1036" spans="17:17" x14ac:dyDescent="0.35">
      <c r="Q1036" t="s">
        <v>1470</v>
      </c>
    </row>
    <row r="1037" spans="17:17" x14ac:dyDescent="0.35">
      <c r="Q1037" t="s">
        <v>1471</v>
      </c>
    </row>
    <row r="1038" spans="17:17" x14ac:dyDescent="0.35">
      <c r="Q1038" t="s">
        <v>1472</v>
      </c>
    </row>
    <row r="1039" spans="17:17" x14ac:dyDescent="0.35">
      <c r="Q1039" t="s">
        <v>1473</v>
      </c>
    </row>
    <row r="1040" spans="17:17" x14ac:dyDescent="0.35">
      <c r="Q1040" t="s">
        <v>1474</v>
      </c>
    </row>
    <row r="1041" spans="17:17" x14ac:dyDescent="0.35">
      <c r="Q1041" t="s">
        <v>1475</v>
      </c>
    </row>
    <row r="1042" spans="17:17" x14ac:dyDescent="0.35">
      <c r="Q1042" t="s">
        <v>1476</v>
      </c>
    </row>
    <row r="1043" spans="17:17" x14ac:dyDescent="0.35">
      <c r="Q1043" t="s">
        <v>1477</v>
      </c>
    </row>
    <row r="1044" spans="17:17" x14ac:dyDescent="0.35">
      <c r="Q1044" t="s">
        <v>1478</v>
      </c>
    </row>
    <row r="1045" spans="17:17" x14ac:dyDescent="0.35">
      <c r="Q1045" t="s">
        <v>1479</v>
      </c>
    </row>
    <row r="1046" spans="17:17" x14ac:dyDescent="0.35">
      <c r="Q1046" t="s">
        <v>1480</v>
      </c>
    </row>
    <row r="1047" spans="17:17" x14ac:dyDescent="0.35">
      <c r="Q1047" t="s">
        <v>1481</v>
      </c>
    </row>
    <row r="1048" spans="17:17" x14ac:dyDescent="0.35">
      <c r="Q1048" t="s">
        <v>1482</v>
      </c>
    </row>
    <row r="1049" spans="17:17" x14ac:dyDescent="0.35">
      <c r="Q1049" t="s">
        <v>1483</v>
      </c>
    </row>
    <row r="1050" spans="17:17" x14ac:dyDescent="0.35">
      <c r="Q1050" t="s">
        <v>1484</v>
      </c>
    </row>
    <row r="1051" spans="17:17" x14ac:dyDescent="0.35">
      <c r="Q1051" t="s">
        <v>1485</v>
      </c>
    </row>
    <row r="1052" spans="17:17" x14ac:dyDescent="0.35">
      <c r="Q1052" t="s">
        <v>1486</v>
      </c>
    </row>
    <row r="1053" spans="17:17" x14ac:dyDescent="0.35">
      <c r="Q1053" t="s">
        <v>1487</v>
      </c>
    </row>
    <row r="1054" spans="17:17" x14ac:dyDescent="0.35">
      <c r="Q1054" t="s">
        <v>1488</v>
      </c>
    </row>
    <row r="1055" spans="17:17" x14ac:dyDescent="0.35">
      <c r="Q1055" t="s">
        <v>1489</v>
      </c>
    </row>
    <row r="1056" spans="17:17" x14ac:dyDescent="0.35">
      <c r="Q1056" t="s">
        <v>1490</v>
      </c>
    </row>
    <row r="1057" spans="17:17" x14ac:dyDescent="0.35">
      <c r="Q1057" t="s">
        <v>1491</v>
      </c>
    </row>
    <row r="1058" spans="17:17" x14ac:dyDescent="0.35">
      <c r="Q1058" t="s">
        <v>1492</v>
      </c>
    </row>
    <row r="1059" spans="17:17" x14ac:dyDescent="0.35">
      <c r="Q1059" t="s">
        <v>1493</v>
      </c>
    </row>
    <row r="1060" spans="17:17" x14ac:dyDescent="0.35">
      <c r="Q1060" t="s">
        <v>1494</v>
      </c>
    </row>
    <row r="1061" spans="17:17" x14ac:dyDescent="0.35">
      <c r="Q1061" t="s">
        <v>1495</v>
      </c>
    </row>
    <row r="1062" spans="17:17" x14ac:dyDescent="0.35">
      <c r="Q1062" t="s">
        <v>1496</v>
      </c>
    </row>
    <row r="1063" spans="17:17" x14ac:dyDescent="0.35">
      <c r="Q1063" t="s">
        <v>1497</v>
      </c>
    </row>
    <row r="1064" spans="17:17" x14ac:dyDescent="0.35">
      <c r="Q1064" t="s">
        <v>1498</v>
      </c>
    </row>
    <row r="1065" spans="17:17" x14ac:dyDescent="0.35">
      <c r="Q1065" t="s">
        <v>1499</v>
      </c>
    </row>
    <row r="1066" spans="17:17" x14ac:dyDescent="0.35">
      <c r="Q1066" t="s">
        <v>1500</v>
      </c>
    </row>
    <row r="1067" spans="17:17" x14ac:dyDescent="0.35">
      <c r="Q1067" t="s">
        <v>1501</v>
      </c>
    </row>
    <row r="1068" spans="17:17" x14ac:dyDescent="0.35">
      <c r="Q1068" t="s">
        <v>1502</v>
      </c>
    </row>
    <row r="1069" spans="17:17" x14ac:dyDescent="0.35">
      <c r="Q1069" t="s">
        <v>1503</v>
      </c>
    </row>
    <row r="1070" spans="17:17" x14ac:dyDescent="0.35">
      <c r="Q1070" t="s">
        <v>1504</v>
      </c>
    </row>
    <row r="1071" spans="17:17" x14ac:dyDescent="0.35">
      <c r="Q1071" t="s">
        <v>1505</v>
      </c>
    </row>
    <row r="1072" spans="17:17" x14ac:dyDescent="0.35">
      <c r="Q1072" t="s">
        <v>1506</v>
      </c>
    </row>
    <row r="1073" spans="17:17" x14ac:dyDescent="0.35">
      <c r="Q1073" t="s">
        <v>1507</v>
      </c>
    </row>
    <row r="1074" spans="17:17" x14ac:dyDescent="0.35">
      <c r="Q1074" t="s">
        <v>1508</v>
      </c>
    </row>
    <row r="1075" spans="17:17" x14ac:dyDescent="0.35">
      <c r="Q1075" t="s">
        <v>1509</v>
      </c>
    </row>
    <row r="1076" spans="17:17" x14ac:dyDescent="0.35">
      <c r="Q1076" t="s">
        <v>1510</v>
      </c>
    </row>
    <row r="1077" spans="17:17" x14ac:dyDescent="0.35">
      <c r="Q1077" t="s">
        <v>1511</v>
      </c>
    </row>
    <row r="1078" spans="17:17" x14ac:dyDescent="0.35">
      <c r="Q1078" t="s">
        <v>1512</v>
      </c>
    </row>
    <row r="1079" spans="17:17" x14ac:dyDescent="0.35">
      <c r="Q1079" t="s">
        <v>1513</v>
      </c>
    </row>
    <row r="1080" spans="17:17" x14ac:dyDescent="0.35">
      <c r="Q1080" t="s">
        <v>1514</v>
      </c>
    </row>
    <row r="1081" spans="17:17" x14ac:dyDescent="0.35">
      <c r="Q1081" t="s">
        <v>1515</v>
      </c>
    </row>
    <row r="1082" spans="17:17" x14ac:dyDescent="0.35">
      <c r="Q1082" t="s">
        <v>1516</v>
      </c>
    </row>
    <row r="1083" spans="17:17" x14ac:dyDescent="0.35">
      <c r="Q1083" t="s">
        <v>1517</v>
      </c>
    </row>
    <row r="1084" spans="17:17" x14ac:dyDescent="0.35">
      <c r="Q1084" t="s">
        <v>1518</v>
      </c>
    </row>
    <row r="1085" spans="17:17" x14ac:dyDescent="0.35">
      <c r="Q1085" t="s">
        <v>1519</v>
      </c>
    </row>
    <row r="1086" spans="17:17" x14ac:dyDescent="0.35">
      <c r="Q1086" t="s">
        <v>1520</v>
      </c>
    </row>
    <row r="1087" spans="17:17" x14ac:dyDescent="0.35">
      <c r="Q1087" t="s">
        <v>1521</v>
      </c>
    </row>
    <row r="1088" spans="17:17" x14ac:dyDescent="0.35">
      <c r="Q1088" t="s">
        <v>1522</v>
      </c>
    </row>
    <row r="1089" spans="17:17" x14ac:dyDescent="0.35">
      <c r="Q1089" t="s">
        <v>1523</v>
      </c>
    </row>
    <row r="1090" spans="17:17" x14ac:dyDescent="0.35">
      <c r="Q1090" t="s">
        <v>1524</v>
      </c>
    </row>
    <row r="1091" spans="17:17" x14ac:dyDescent="0.35">
      <c r="Q1091" t="s">
        <v>1525</v>
      </c>
    </row>
    <row r="1092" spans="17:17" x14ac:dyDescent="0.35">
      <c r="Q1092" t="s">
        <v>1526</v>
      </c>
    </row>
    <row r="1093" spans="17:17" x14ac:dyDescent="0.35">
      <c r="Q1093" t="s">
        <v>1527</v>
      </c>
    </row>
    <row r="1094" spans="17:17" x14ac:dyDescent="0.35">
      <c r="Q1094" t="s">
        <v>1528</v>
      </c>
    </row>
    <row r="1095" spans="17:17" x14ac:dyDescent="0.35">
      <c r="Q1095" t="s">
        <v>1529</v>
      </c>
    </row>
    <row r="1096" spans="17:17" x14ac:dyDescent="0.35">
      <c r="Q1096" t="s">
        <v>1530</v>
      </c>
    </row>
    <row r="1097" spans="17:17" x14ac:dyDescent="0.35">
      <c r="Q1097" t="s">
        <v>1531</v>
      </c>
    </row>
    <row r="1098" spans="17:17" x14ac:dyDescent="0.35">
      <c r="Q1098" t="s">
        <v>1532</v>
      </c>
    </row>
    <row r="1099" spans="17:17" x14ac:dyDescent="0.35">
      <c r="Q1099" t="s">
        <v>1533</v>
      </c>
    </row>
    <row r="1100" spans="17:17" x14ac:dyDescent="0.35">
      <c r="Q1100" t="s">
        <v>1534</v>
      </c>
    </row>
    <row r="1101" spans="17:17" x14ac:dyDescent="0.35">
      <c r="Q1101" t="s">
        <v>1535</v>
      </c>
    </row>
    <row r="1102" spans="17:17" x14ac:dyDescent="0.35">
      <c r="Q1102" t="s">
        <v>1536</v>
      </c>
    </row>
    <row r="1103" spans="17:17" x14ac:dyDescent="0.35">
      <c r="Q1103" t="s">
        <v>1537</v>
      </c>
    </row>
    <row r="1104" spans="17:17" x14ac:dyDescent="0.35">
      <c r="Q1104" t="s">
        <v>1538</v>
      </c>
    </row>
    <row r="1105" spans="17:17" x14ac:dyDescent="0.35">
      <c r="Q1105" t="s">
        <v>1539</v>
      </c>
    </row>
    <row r="1106" spans="17:17" x14ac:dyDescent="0.35">
      <c r="Q1106" t="s">
        <v>1540</v>
      </c>
    </row>
    <row r="1107" spans="17:17" x14ac:dyDescent="0.35">
      <c r="Q1107" t="s">
        <v>1541</v>
      </c>
    </row>
    <row r="1108" spans="17:17" x14ac:dyDescent="0.35">
      <c r="Q1108" t="s">
        <v>1542</v>
      </c>
    </row>
    <row r="1109" spans="17:17" x14ac:dyDescent="0.35">
      <c r="Q1109" t="s">
        <v>1543</v>
      </c>
    </row>
    <row r="1110" spans="17:17" x14ac:dyDescent="0.35">
      <c r="Q1110" t="s">
        <v>1544</v>
      </c>
    </row>
    <row r="1111" spans="17:17" x14ac:dyDescent="0.35">
      <c r="Q1111" t="s">
        <v>1545</v>
      </c>
    </row>
    <row r="1112" spans="17:17" x14ac:dyDescent="0.35">
      <c r="Q1112" t="s">
        <v>1546</v>
      </c>
    </row>
    <row r="1113" spans="17:17" x14ac:dyDescent="0.35">
      <c r="Q1113" t="s">
        <v>1547</v>
      </c>
    </row>
    <row r="1114" spans="17:17" x14ac:dyDescent="0.35">
      <c r="Q1114" t="s">
        <v>1548</v>
      </c>
    </row>
    <row r="1115" spans="17:17" x14ac:dyDescent="0.35">
      <c r="Q1115" t="s">
        <v>1549</v>
      </c>
    </row>
    <row r="1116" spans="17:17" x14ac:dyDescent="0.35">
      <c r="Q1116" t="s">
        <v>1550</v>
      </c>
    </row>
    <row r="1117" spans="17:17" x14ac:dyDescent="0.35">
      <c r="Q1117" t="s">
        <v>1551</v>
      </c>
    </row>
    <row r="1118" spans="17:17" x14ac:dyDescent="0.35">
      <c r="Q1118" t="s">
        <v>1552</v>
      </c>
    </row>
    <row r="1119" spans="17:17" x14ac:dyDescent="0.35">
      <c r="Q1119" t="s">
        <v>1553</v>
      </c>
    </row>
    <row r="1120" spans="17:17" x14ac:dyDescent="0.35">
      <c r="Q1120" t="s">
        <v>1554</v>
      </c>
    </row>
    <row r="1121" spans="17:17" x14ac:dyDescent="0.35">
      <c r="Q1121" t="s">
        <v>1555</v>
      </c>
    </row>
    <row r="1122" spans="17:17" x14ac:dyDescent="0.35">
      <c r="Q1122" t="s">
        <v>1556</v>
      </c>
    </row>
    <row r="1123" spans="17:17" x14ac:dyDescent="0.35">
      <c r="Q1123" t="s">
        <v>1557</v>
      </c>
    </row>
    <row r="1124" spans="17:17" x14ac:dyDescent="0.35">
      <c r="Q1124" t="s">
        <v>1558</v>
      </c>
    </row>
    <row r="1125" spans="17:17" x14ac:dyDescent="0.35">
      <c r="Q1125" t="s">
        <v>1559</v>
      </c>
    </row>
    <row r="1126" spans="17:17" x14ac:dyDescent="0.35">
      <c r="Q1126" t="s">
        <v>1560</v>
      </c>
    </row>
    <row r="1127" spans="17:17" x14ac:dyDescent="0.35">
      <c r="Q1127" t="s">
        <v>1561</v>
      </c>
    </row>
    <row r="1128" spans="17:17" x14ac:dyDescent="0.35">
      <c r="Q1128" t="s">
        <v>1562</v>
      </c>
    </row>
    <row r="1129" spans="17:17" x14ac:dyDescent="0.35">
      <c r="Q1129" t="s">
        <v>1563</v>
      </c>
    </row>
    <row r="1130" spans="17:17" x14ac:dyDescent="0.35">
      <c r="Q1130" t="s">
        <v>1564</v>
      </c>
    </row>
    <row r="1131" spans="17:17" x14ac:dyDescent="0.35">
      <c r="Q1131" t="s">
        <v>1565</v>
      </c>
    </row>
    <row r="1132" spans="17:17" x14ac:dyDescent="0.35">
      <c r="Q1132" t="s">
        <v>1566</v>
      </c>
    </row>
    <row r="1133" spans="17:17" x14ac:dyDescent="0.35">
      <c r="Q1133" t="s">
        <v>1567</v>
      </c>
    </row>
    <row r="1134" spans="17:17" x14ac:dyDescent="0.35">
      <c r="Q1134" t="s">
        <v>1568</v>
      </c>
    </row>
    <row r="1135" spans="17:17" x14ac:dyDescent="0.35">
      <c r="Q1135" t="s">
        <v>1569</v>
      </c>
    </row>
    <row r="1136" spans="17:17" x14ac:dyDescent="0.35">
      <c r="Q1136" t="s">
        <v>1570</v>
      </c>
    </row>
    <row r="1137" spans="17:17" x14ac:dyDescent="0.35">
      <c r="Q1137" t="s">
        <v>1571</v>
      </c>
    </row>
    <row r="1138" spans="17:17" x14ac:dyDescent="0.35">
      <c r="Q1138" t="s">
        <v>1572</v>
      </c>
    </row>
    <row r="1139" spans="17:17" x14ac:dyDescent="0.35">
      <c r="Q1139" t="s">
        <v>1573</v>
      </c>
    </row>
    <row r="1140" spans="17:17" x14ac:dyDescent="0.35">
      <c r="Q1140" t="s">
        <v>1574</v>
      </c>
    </row>
    <row r="1141" spans="17:17" x14ac:dyDescent="0.35">
      <c r="Q1141" t="s">
        <v>1575</v>
      </c>
    </row>
    <row r="1142" spans="17:17" x14ac:dyDescent="0.35">
      <c r="Q1142" t="s">
        <v>1576</v>
      </c>
    </row>
    <row r="1143" spans="17:17" x14ac:dyDescent="0.35">
      <c r="Q1143" t="s">
        <v>1577</v>
      </c>
    </row>
    <row r="1144" spans="17:17" x14ac:dyDescent="0.35">
      <c r="Q1144" t="s">
        <v>1578</v>
      </c>
    </row>
    <row r="1145" spans="17:17" x14ac:dyDescent="0.35">
      <c r="Q1145" t="s">
        <v>1579</v>
      </c>
    </row>
    <row r="1146" spans="17:17" x14ac:dyDescent="0.35">
      <c r="Q1146" t="s">
        <v>1580</v>
      </c>
    </row>
    <row r="1147" spans="17:17" x14ac:dyDescent="0.35">
      <c r="Q1147" t="s">
        <v>1581</v>
      </c>
    </row>
    <row r="1148" spans="17:17" x14ac:dyDescent="0.35">
      <c r="Q1148" t="s">
        <v>1582</v>
      </c>
    </row>
    <row r="1149" spans="17:17" x14ac:dyDescent="0.35">
      <c r="Q1149" t="s">
        <v>1583</v>
      </c>
    </row>
    <row r="1150" spans="17:17" x14ac:dyDescent="0.35">
      <c r="Q1150" t="s">
        <v>1584</v>
      </c>
    </row>
    <row r="1151" spans="17:17" x14ac:dyDescent="0.35">
      <c r="Q1151" t="s">
        <v>1585</v>
      </c>
    </row>
    <row r="1152" spans="17:17" x14ac:dyDescent="0.35">
      <c r="Q1152" t="s">
        <v>1586</v>
      </c>
    </row>
    <row r="1153" spans="17:17" x14ac:dyDescent="0.35">
      <c r="Q1153" t="s">
        <v>1587</v>
      </c>
    </row>
    <row r="1154" spans="17:17" x14ac:dyDescent="0.35">
      <c r="Q1154" t="s">
        <v>1588</v>
      </c>
    </row>
    <row r="1155" spans="17:17" x14ac:dyDescent="0.35">
      <c r="Q1155" t="s">
        <v>1589</v>
      </c>
    </row>
    <row r="1156" spans="17:17" x14ac:dyDescent="0.35">
      <c r="Q1156" t="s">
        <v>1590</v>
      </c>
    </row>
    <row r="1157" spans="17:17" x14ac:dyDescent="0.35">
      <c r="Q1157" t="s">
        <v>1591</v>
      </c>
    </row>
    <row r="1158" spans="17:17" x14ac:dyDescent="0.35">
      <c r="Q1158" t="s">
        <v>1592</v>
      </c>
    </row>
    <row r="1159" spans="17:17" x14ac:dyDescent="0.35">
      <c r="Q1159" t="s">
        <v>1593</v>
      </c>
    </row>
    <row r="1160" spans="17:17" x14ac:dyDescent="0.35">
      <c r="Q1160" t="s">
        <v>1594</v>
      </c>
    </row>
    <row r="1161" spans="17:17" x14ac:dyDescent="0.35">
      <c r="Q1161" t="s">
        <v>1595</v>
      </c>
    </row>
    <row r="1162" spans="17:17" x14ac:dyDescent="0.35">
      <c r="Q1162" t="s">
        <v>1596</v>
      </c>
    </row>
    <row r="1163" spans="17:17" x14ac:dyDescent="0.35">
      <c r="Q1163" t="s">
        <v>1597</v>
      </c>
    </row>
    <row r="1164" spans="17:17" x14ac:dyDescent="0.35">
      <c r="Q1164" t="s">
        <v>1598</v>
      </c>
    </row>
    <row r="1165" spans="17:17" x14ac:dyDescent="0.35">
      <c r="Q1165" t="s">
        <v>1599</v>
      </c>
    </row>
    <row r="1166" spans="17:17" x14ac:dyDescent="0.35">
      <c r="Q1166" t="s">
        <v>1600</v>
      </c>
    </row>
    <row r="1167" spans="17:17" x14ac:dyDescent="0.35">
      <c r="Q1167" t="s">
        <v>1601</v>
      </c>
    </row>
    <row r="1168" spans="17:17" x14ac:dyDescent="0.35">
      <c r="Q1168" t="s">
        <v>1602</v>
      </c>
    </row>
    <row r="1169" spans="17:17" x14ac:dyDescent="0.35">
      <c r="Q1169" t="s">
        <v>1603</v>
      </c>
    </row>
    <row r="1170" spans="17:17" x14ac:dyDescent="0.35">
      <c r="Q1170" t="s">
        <v>1604</v>
      </c>
    </row>
    <row r="1171" spans="17:17" x14ac:dyDescent="0.35">
      <c r="Q1171" t="s">
        <v>1605</v>
      </c>
    </row>
    <row r="1172" spans="17:17" x14ac:dyDescent="0.35">
      <c r="Q1172" t="s">
        <v>1606</v>
      </c>
    </row>
    <row r="1173" spans="17:17" x14ac:dyDescent="0.35">
      <c r="Q1173" t="s">
        <v>1607</v>
      </c>
    </row>
    <row r="1174" spans="17:17" x14ac:dyDescent="0.35">
      <c r="Q1174" t="s">
        <v>1608</v>
      </c>
    </row>
    <row r="1175" spans="17:17" x14ac:dyDescent="0.35">
      <c r="Q1175" t="s">
        <v>1609</v>
      </c>
    </row>
    <row r="1176" spans="17:17" x14ac:dyDescent="0.35">
      <c r="Q1176" t="s">
        <v>1610</v>
      </c>
    </row>
    <row r="1177" spans="17:17" x14ac:dyDescent="0.35">
      <c r="Q1177" t="s">
        <v>1611</v>
      </c>
    </row>
    <row r="1178" spans="17:17" x14ac:dyDescent="0.35">
      <c r="Q1178" t="s">
        <v>1612</v>
      </c>
    </row>
    <row r="1179" spans="17:17" x14ac:dyDescent="0.35">
      <c r="Q1179" t="s">
        <v>1613</v>
      </c>
    </row>
    <row r="1180" spans="17:17" x14ac:dyDescent="0.35">
      <c r="Q1180" t="s">
        <v>1614</v>
      </c>
    </row>
    <row r="1181" spans="17:17" x14ac:dyDescent="0.35">
      <c r="Q1181" t="s">
        <v>1615</v>
      </c>
    </row>
    <row r="1182" spans="17:17" x14ac:dyDescent="0.35">
      <c r="Q1182" t="s">
        <v>1616</v>
      </c>
    </row>
    <row r="1183" spans="17:17" x14ac:dyDescent="0.35">
      <c r="Q1183" t="s">
        <v>1617</v>
      </c>
    </row>
    <row r="1184" spans="17:17" x14ac:dyDescent="0.35">
      <c r="Q1184" t="s">
        <v>1618</v>
      </c>
    </row>
    <row r="1185" spans="17:17" x14ac:dyDescent="0.35">
      <c r="Q1185" t="s">
        <v>1619</v>
      </c>
    </row>
    <row r="1186" spans="17:17" x14ac:dyDescent="0.35">
      <c r="Q1186" t="s">
        <v>1620</v>
      </c>
    </row>
    <row r="1187" spans="17:17" x14ac:dyDescent="0.35">
      <c r="Q1187" t="s">
        <v>1621</v>
      </c>
    </row>
    <row r="1188" spans="17:17" x14ac:dyDescent="0.35">
      <c r="Q1188" t="s">
        <v>1622</v>
      </c>
    </row>
    <row r="1189" spans="17:17" x14ac:dyDescent="0.35">
      <c r="Q1189" t="s">
        <v>1623</v>
      </c>
    </row>
    <row r="1190" spans="17:17" x14ac:dyDescent="0.35">
      <c r="Q1190" t="s">
        <v>1624</v>
      </c>
    </row>
    <row r="1191" spans="17:17" x14ac:dyDescent="0.35">
      <c r="Q1191" t="s">
        <v>1625</v>
      </c>
    </row>
    <row r="1192" spans="17:17" x14ac:dyDescent="0.35">
      <c r="Q1192" t="s">
        <v>1626</v>
      </c>
    </row>
    <row r="1193" spans="17:17" x14ac:dyDescent="0.35">
      <c r="Q1193" t="s">
        <v>1627</v>
      </c>
    </row>
    <row r="1194" spans="17:17" x14ac:dyDescent="0.35">
      <c r="Q1194" t="s">
        <v>1628</v>
      </c>
    </row>
    <row r="1195" spans="17:17" x14ac:dyDescent="0.35">
      <c r="Q1195" t="s">
        <v>1629</v>
      </c>
    </row>
    <row r="1196" spans="17:17" x14ac:dyDescent="0.35">
      <c r="Q1196" t="s">
        <v>1630</v>
      </c>
    </row>
    <row r="1197" spans="17:17" x14ac:dyDescent="0.35">
      <c r="Q1197" t="s">
        <v>1631</v>
      </c>
    </row>
    <row r="1198" spans="17:17" x14ac:dyDescent="0.35">
      <c r="Q1198" t="s">
        <v>1632</v>
      </c>
    </row>
    <row r="1199" spans="17:17" x14ac:dyDescent="0.35">
      <c r="Q1199" t="s">
        <v>1633</v>
      </c>
    </row>
    <row r="1200" spans="17:17" x14ac:dyDescent="0.35">
      <c r="Q1200" t="s">
        <v>1634</v>
      </c>
    </row>
    <row r="1201" spans="17:17" x14ac:dyDescent="0.35">
      <c r="Q1201" t="s">
        <v>1635</v>
      </c>
    </row>
    <row r="1202" spans="17:17" x14ac:dyDescent="0.35">
      <c r="Q1202" t="s">
        <v>1636</v>
      </c>
    </row>
    <row r="1203" spans="17:17" x14ac:dyDescent="0.35">
      <c r="Q1203" t="s">
        <v>1637</v>
      </c>
    </row>
    <row r="1204" spans="17:17" x14ac:dyDescent="0.35">
      <c r="Q1204" t="s">
        <v>1638</v>
      </c>
    </row>
    <row r="1205" spans="17:17" x14ac:dyDescent="0.35">
      <c r="Q1205" t="s">
        <v>1639</v>
      </c>
    </row>
    <row r="1206" spans="17:17" x14ac:dyDescent="0.35">
      <c r="Q1206" t="s">
        <v>1640</v>
      </c>
    </row>
    <row r="1207" spans="17:17" x14ac:dyDescent="0.35">
      <c r="Q1207" t="s">
        <v>1641</v>
      </c>
    </row>
    <row r="1208" spans="17:17" x14ac:dyDescent="0.35">
      <c r="Q1208" t="s">
        <v>1642</v>
      </c>
    </row>
    <row r="1209" spans="17:17" x14ac:dyDescent="0.35">
      <c r="Q1209" t="s">
        <v>1643</v>
      </c>
    </row>
    <row r="1210" spans="17:17" x14ac:dyDescent="0.35">
      <c r="Q1210" t="s">
        <v>1644</v>
      </c>
    </row>
    <row r="1211" spans="17:17" x14ac:dyDescent="0.35">
      <c r="Q1211" t="s">
        <v>1645</v>
      </c>
    </row>
    <row r="1212" spans="17:17" x14ac:dyDescent="0.35">
      <c r="Q1212" t="s">
        <v>1646</v>
      </c>
    </row>
    <row r="1213" spans="17:17" x14ac:dyDescent="0.35">
      <c r="Q1213" t="s">
        <v>1647</v>
      </c>
    </row>
    <row r="1214" spans="17:17" x14ac:dyDescent="0.35">
      <c r="Q1214" t="s">
        <v>1648</v>
      </c>
    </row>
    <row r="1215" spans="17:17" x14ac:dyDescent="0.35">
      <c r="Q1215" t="s">
        <v>1649</v>
      </c>
    </row>
    <row r="1216" spans="17:17" x14ac:dyDescent="0.35">
      <c r="Q1216" t="s">
        <v>1650</v>
      </c>
    </row>
    <row r="1217" spans="17:17" x14ac:dyDescent="0.35">
      <c r="Q1217" t="s">
        <v>1651</v>
      </c>
    </row>
    <row r="1218" spans="17:17" x14ac:dyDescent="0.35">
      <c r="Q1218" t="s">
        <v>1652</v>
      </c>
    </row>
    <row r="1219" spans="17:17" x14ac:dyDescent="0.35">
      <c r="Q1219" t="s">
        <v>1653</v>
      </c>
    </row>
    <row r="1220" spans="17:17" x14ac:dyDescent="0.35">
      <c r="Q1220" t="s">
        <v>1654</v>
      </c>
    </row>
    <row r="1221" spans="17:17" x14ac:dyDescent="0.35">
      <c r="Q1221" t="s">
        <v>1655</v>
      </c>
    </row>
    <row r="1222" spans="17:17" x14ac:dyDescent="0.35">
      <c r="Q1222" t="s">
        <v>1656</v>
      </c>
    </row>
    <row r="1223" spans="17:17" x14ac:dyDescent="0.35">
      <c r="Q1223" t="s">
        <v>1657</v>
      </c>
    </row>
    <row r="1224" spans="17:17" x14ac:dyDescent="0.35">
      <c r="Q1224" t="s">
        <v>1658</v>
      </c>
    </row>
    <row r="1225" spans="17:17" x14ac:dyDescent="0.35">
      <c r="Q1225" t="s">
        <v>1659</v>
      </c>
    </row>
    <row r="1226" spans="17:17" x14ac:dyDescent="0.35">
      <c r="Q1226" t="s">
        <v>1660</v>
      </c>
    </row>
    <row r="1227" spans="17:17" x14ac:dyDescent="0.35">
      <c r="Q1227" t="s">
        <v>1661</v>
      </c>
    </row>
    <row r="1228" spans="17:17" x14ac:dyDescent="0.35">
      <c r="Q1228" t="s">
        <v>1662</v>
      </c>
    </row>
    <row r="1229" spans="17:17" x14ac:dyDescent="0.35">
      <c r="Q1229" t="s">
        <v>1663</v>
      </c>
    </row>
    <row r="1230" spans="17:17" x14ac:dyDescent="0.35">
      <c r="Q1230" t="s">
        <v>1664</v>
      </c>
    </row>
    <row r="1231" spans="17:17" x14ac:dyDescent="0.35">
      <c r="Q1231" t="s">
        <v>1665</v>
      </c>
    </row>
    <row r="1232" spans="17:17" x14ac:dyDescent="0.35">
      <c r="Q1232" t="s">
        <v>1666</v>
      </c>
    </row>
    <row r="1233" spans="17:17" x14ac:dyDescent="0.35">
      <c r="Q1233" t="s">
        <v>1667</v>
      </c>
    </row>
    <row r="1234" spans="17:17" x14ac:dyDescent="0.35">
      <c r="Q1234" t="s">
        <v>1668</v>
      </c>
    </row>
    <row r="1235" spans="17:17" x14ac:dyDescent="0.35">
      <c r="Q1235" t="s">
        <v>1669</v>
      </c>
    </row>
    <row r="1236" spans="17:17" x14ac:dyDescent="0.35">
      <c r="Q1236" t="s">
        <v>1670</v>
      </c>
    </row>
    <row r="1237" spans="17:17" x14ac:dyDescent="0.35">
      <c r="Q1237" t="s">
        <v>1671</v>
      </c>
    </row>
    <row r="1238" spans="17:17" x14ac:dyDescent="0.35">
      <c r="Q1238" t="s">
        <v>1672</v>
      </c>
    </row>
    <row r="1239" spans="17:17" x14ac:dyDescent="0.35">
      <c r="Q1239" t="s">
        <v>1673</v>
      </c>
    </row>
    <row r="1240" spans="17:17" x14ac:dyDescent="0.35">
      <c r="Q1240" t="s">
        <v>1674</v>
      </c>
    </row>
    <row r="1241" spans="17:17" x14ac:dyDescent="0.35">
      <c r="Q1241" t="s">
        <v>1675</v>
      </c>
    </row>
    <row r="1242" spans="17:17" x14ac:dyDescent="0.35">
      <c r="Q1242" t="s">
        <v>1676</v>
      </c>
    </row>
    <row r="1243" spans="17:17" x14ac:dyDescent="0.35">
      <c r="Q1243" t="s">
        <v>1677</v>
      </c>
    </row>
    <row r="1244" spans="17:17" x14ac:dyDescent="0.35">
      <c r="Q1244" t="s">
        <v>1678</v>
      </c>
    </row>
    <row r="1245" spans="17:17" x14ac:dyDescent="0.35">
      <c r="Q1245" t="s">
        <v>1679</v>
      </c>
    </row>
    <row r="1246" spans="17:17" x14ac:dyDescent="0.35">
      <c r="Q1246" t="s">
        <v>1680</v>
      </c>
    </row>
    <row r="1247" spans="17:17" x14ac:dyDescent="0.35">
      <c r="Q1247" t="s">
        <v>1681</v>
      </c>
    </row>
    <row r="1248" spans="17:17" x14ac:dyDescent="0.35">
      <c r="Q1248" t="s">
        <v>1682</v>
      </c>
    </row>
    <row r="1249" spans="17:17" x14ac:dyDescent="0.35">
      <c r="Q1249" t="s">
        <v>1683</v>
      </c>
    </row>
    <row r="1250" spans="17:17" x14ac:dyDescent="0.35">
      <c r="Q1250" t="s">
        <v>1684</v>
      </c>
    </row>
    <row r="1251" spans="17:17" x14ac:dyDescent="0.35">
      <c r="Q1251" t="s">
        <v>1685</v>
      </c>
    </row>
    <row r="1252" spans="17:17" x14ac:dyDescent="0.35">
      <c r="Q1252" t="s">
        <v>1686</v>
      </c>
    </row>
    <row r="1253" spans="17:17" x14ac:dyDescent="0.35">
      <c r="Q1253" t="s">
        <v>1687</v>
      </c>
    </row>
    <row r="1254" spans="17:17" x14ac:dyDescent="0.35">
      <c r="Q1254" t="s">
        <v>1688</v>
      </c>
    </row>
    <row r="1255" spans="17:17" x14ac:dyDescent="0.35">
      <c r="Q1255" t="s">
        <v>1689</v>
      </c>
    </row>
    <row r="1256" spans="17:17" x14ac:dyDescent="0.35">
      <c r="Q1256" t="s">
        <v>1690</v>
      </c>
    </row>
    <row r="1257" spans="17:17" x14ac:dyDescent="0.35">
      <c r="Q1257" t="s">
        <v>1691</v>
      </c>
    </row>
    <row r="1258" spans="17:17" x14ac:dyDescent="0.35">
      <c r="Q1258" t="s">
        <v>1692</v>
      </c>
    </row>
    <row r="1259" spans="17:17" x14ac:dyDescent="0.35">
      <c r="Q1259" t="s">
        <v>1693</v>
      </c>
    </row>
    <row r="1260" spans="17:17" x14ac:dyDescent="0.35">
      <c r="Q1260" t="s">
        <v>1694</v>
      </c>
    </row>
    <row r="1261" spans="17:17" x14ac:dyDescent="0.35">
      <c r="Q1261" t="s">
        <v>1695</v>
      </c>
    </row>
    <row r="1262" spans="17:17" x14ac:dyDescent="0.35">
      <c r="Q1262" t="s">
        <v>1696</v>
      </c>
    </row>
    <row r="1263" spans="17:17" x14ac:dyDescent="0.35">
      <c r="Q1263" t="s">
        <v>1697</v>
      </c>
    </row>
    <row r="1264" spans="17:17" x14ac:dyDescent="0.35">
      <c r="Q1264" t="s">
        <v>1698</v>
      </c>
    </row>
    <row r="1265" spans="17:17" x14ac:dyDescent="0.35">
      <c r="Q1265" t="s">
        <v>1699</v>
      </c>
    </row>
    <row r="1266" spans="17:17" x14ac:dyDescent="0.35">
      <c r="Q1266" t="s">
        <v>1700</v>
      </c>
    </row>
    <row r="1267" spans="17:17" x14ac:dyDescent="0.35">
      <c r="Q1267" t="s">
        <v>1701</v>
      </c>
    </row>
    <row r="1268" spans="17:17" x14ac:dyDescent="0.35">
      <c r="Q1268" t="s">
        <v>1702</v>
      </c>
    </row>
    <row r="1269" spans="17:17" x14ac:dyDescent="0.35">
      <c r="Q1269" t="s">
        <v>1703</v>
      </c>
    </row>
    <row r="1270" spans="17:17" x14ac:dyDescent="0.35">
      <c r="Q1270" t="s">
        <v>1704</v>
      </c>
    </row>
    <row r="1271" spans="17:17" x14ac:dyDescent="0.35">
      <c r="Q1271" t="s">
        <v>1705</v>
      </c>
    </row>
    <row r="1272" spans="17:17" x14ac:dyDescent="0.35">
      <c r="Q1272" t="s">
        <v>1706</v>
      </c>
    </row>
    <row r="1273" spans="17:17" x14ac:dyDescent="0.35">
      <c r="Q1273" t="s">
        <v>1707</v>
      </c>
    </row>
    <row r="1274" spans="17:17" x14ac:dyDescent="0.35">
      <c r="Q1274" t="s">
        <v>1708</v>
      </c>
    </row>
    <row r="1275" spans="17:17" x14ac:dyDescent="0.35">
      <c r="Q1275" t="s">
        <v>1709</v>
      </c>
    </row>
    <row r="1276" spans="17:17" x14ac:dyDescent="0.35">
      <c r="Q1276" t="s">
        <v>1710</v>
      </c>
    </row>
    <row r="1277" spans="17:17" x14ac:dyDescent="0.35">
      <c r="Q1277" t="s">
        <v>1711</v>
      </c>
    </row>
    <row r="1278" spans="17:17" x14ac:dyDescent="0.35">
      <c r="Q1278" t="s">
        <v>1712</v>
      </c>
    </row>
    <row r="1279" spans="17:17" x14ac:dyDescent="0.35">
      <c r="Q1279" t="s">
        <v>1713</v>
      </c>
    </row>
    <row r="1280" spans="17:17" x14ac:dyDescent="0.35">
      <c r="Q1280" t="s">
        <v>1714</v>
      </c>
    </row>
    <row r="1281" spans="17:17" x14ac:dyDescent="0.35">
      <c r="Q1281" t="s">
        <v>1715</v>
      </c>
    </row>
    <row r="1282" spans="17:17" x14ac:dyDescent="0.35">
      <c r="Q1282" t="s">
        <v>1716</v>
      </c>
    </row>
    <row r="1283" spans="17:17" x14ac:dyDescent="0.35">
      <c r="Q1283" t="s">
        <v>1717</v>
      </c>
    </row>
    <row r="1284" spans="17:17" x14ac:dyDescent="0.35">
      <c r="Q1284" t="s">
        <v>1718</v>
      </c>
    </row>
    <row r="1285" spans="17:17" x14ac:dyDescent="0.35">
      <c r="Q1285" t="s">
        <v>1719</v>
      </c>
    </row>
    <row r="1286" spans="17:17" x14ac:dyDescent="0.35">
      <c r="Q1286" t="s">
        <v>1720</v>
      </c>
    </row>
    <row r="1287" spans="17:17" x14ac:dyDescent="0.35">
      <c r="Q1287" t="s">
        <v>1721</v>
      </c>
    </row>
    <row r="1288" spans="17:17" x14ac:dyDescent="0.35">
      <c r="Q1288" t="s">
        <v>1722</v>
      </c>
    </row>
    <row r="1289" spans="17:17" x14ac:dyDescent="0.35">
      <c r="Q1289" t="s">
        <v>1723</v>
      </c>
    </row>
    <row r="1290" spans="17:17" x14ac:dyDescent="0.35">
      <c r="Q1290" t="s">
        <v>1724</v>
      </c>
    </row>
    <row r="1291" spans="17:17" x14ac:dyDescent="0.35">
      <c r="Q1291" t="s">
        <v>1725</v>
      </c>
    </row>
    <row r="1292" spans="17:17" x14ac:dyDescent="0.35">
      <c r="Q1292" t="s">
        <v>1726</v>
      </c>
    </row>
    <row r="1293" spans="17:17" x14ac:dyDescent="0.35">
      <c r="Q1293" t="s">
        <v>1727</v>
      </c>
    </row>
    <row r="1294" spans="17:17" x14ac:dyDescent="0.35">
      <c r="Q1294" t="s">
        <v>1728</v>
      </c>
    </row>
    <row r="1295" spans="17:17" x14ac:dyDescent="0.35">
      <c r="Q1295" t="s">
        <v>1729</v>
      </c>
    </row>
    <row r="1296" spans="17:17" x14ac:dyDescent="0.35">
      <c r="Q1296" t="s">
        <v>1730</v>
      </c>
    </row>
    <row r="1297" spans="17:17" x14ac:dyDescent="0.35">
      <c r="Q1297" t="s">
        <v>1731</v>
      </c>
    </row>
    <row r="1298" spans="17:17" x14ac:dyDescent="0.35">
      <c r="Q1298" t="s">
        <v>1732</v>
      </c>
    </row>
    <row r="1299" spans="17:17" x14ac:dyDescent="0.35">
      <c r="Q1299" t="s">
        <v>1733</v>
      </c>
    </row>
    <row r="1300" spans="17:17" x14ac:dyDescent="0.35">
      <c r="Q1300" t="s">
        <v>1734</v>
      </c>
    </row>
    <row r="1301" spans="17:17" x14ac:dyDescent="0.35">
      <c r="Q1301" t="s">
        <v>1735</v>
      </c>
    </row>
    <row r="1302" spans="17:17" x14ac:dyDescent="0.35">
      <c r="Q1302" t="s">
        <v>1736</v>
      </c>
    </row>
    <row r="1303" spans="17:17" x14ac:dyDescent="0.35">
      <c r="Q1303" t="s">
        <v>1737</v>
      </c>
    </row>
    <row r="1304" spans="17:17" x14ac:dyDescent="0.35">
      <c r="Q1304" t="s">
        <v>1738</v>
      </c>
    </row>
    <row r="1305" spans="17:17" x14ac:dyDescent="0.35">
      <c r="Q1305" t="s">
        <v>1739</v>
      </c>
    </row>
    <row r="1306" spans="17:17" x14ac:dyDescent="0.35">
      <c r="Q1306" t="s">
        <v>1740</v>
      </c>
    </row>
    <row r="1307" spans="17:17" x14ac:dyDescent="0.35">
      <c r="Q1307" t="s">
        <v>1741</v>
      </c>
    </row>
    <row r="1308" spans="17:17" x14ac:dyDescent="0.35">
      <c r="Q1308" t="s">
        <v>1742</v>
      </c>
    </row>
    <row r="1309" spans="17:17" x14ac:dyDescent="0.35">
      <c r="Q1309" t="s">
        <v>1743</v>
      </c>
    </row>
    <row r="1310" spans="17:17" x14ac:dyDescent="0.35">
      <c r="Q1310" t="s">
        <v>1744</v>
      </c>
    </row>
    <row r="1311" spans="17:17" x14ac:dyDescent="0.35">
      <c r="Q1311" t="s">
        <v>1745</v>
      </c>
    </row>
    <row r="1312" spans="17:17" x14ac:dyDescent="0.35">
      <c r="Q1312" t="s">
        <v>1746</v>
      </c>
    </row>
    <row r="1313" spans="17:17" x14ac:dyDescent="0.35">
      <c r="Q1313" t="s">
        <v>1747</v>
      </c>
    </row>
    <row r="1314" spans="17:17" x14ac:dyDescent="0.35">
      <c r="Q1314" t="s">
        <v>1748</v>
      </c>
    </row>
    <row r="1315" spans="17:17" x14ac:dyDescent="0.35">
      <c r="Q1315" t="s">
        <v>1749</v>
      </c>
    </row>
    <row r="1316" spans="17:17" x14ac:dyDescent="0.35">
      <c r="Q1316" t="s">
        <v>1750</v>
      </c>
    </row>
    <row r="1317" spans="17:17" x14ac:dyDescent="0.35">
      <c r="Q1317" t="s">
        <v>1751</v>
      </c>
    </row>
    <row r="1318" spans="17:17" x14ac:dyDescent="0.35">
      <c r="Q1318" t="s">
        <v>1752</v>
      </c>
    </row>
    <row r="1319" spans="17:17" x14ac:dyDescent="0.35">
      <c r="Q1319" t="s">
        <v>1753</v>
      </c>
    </row>
    <row r="1320" spans="17:17" x14ac:dyDescent="0.35">
      <c r="Q1320" t="s">
        <v>1754</v>
      </c>
    </row>
    <row r="1321" spans="17:17" x14ac:dyDescent="0.35">
      <c r="Q1321" t="s">
        <v>1755</v>
      </c>
    </row>
    <row r="1322" spans="17:17" x14ac:dyDescent="0.35">
      <c r="Q1322" t="s">
        <v>1756</v>
      </c>
    </row>
    <row r="1323" spans="17:17" x14ac:dyDescent="0.35">
      <c r="Q1323" t="s">
        <v>1757</v>
      </c>
    </row>
    <row r="1324" spans="17:17" x14ac:dyDescent="0.35">
      <c r="Q1324" t="s">
        <v>1758</v>
      </c>
    </row>
    <row r="1325" spans="17:17" x14ac:dyDescent="0.35">
      <c r="Q1325" t="s">
        <v>1759</v>
      </c>
    </row>
    <row r="1326" spans="17:17" x14ac:dyDescent="0.35">
      <c r="Q1326" t="s">
        <v>1760</v>
      </c>
    </row>
    <row r="1327" spans="17:17" x14ac:dyDescent="0.35">
      <c r="Q1327" t="s">
        <v>1761</v>
      </c>
    </row>
    <row r="1328" spans="17:17" x14ac:dyDescent="0.35">
      <c r="Q1328" t="s">
        <v>1762</v>
      </c>
    </row>
    <row r="1329" spans="17:17" x14ac:dyDescent="0.35">
      <c r="Q1329" t="s">
        <v>1763</v>
      </c>
    </row>
    <row r="1330" spans="17:17" x14ac:dyDescent="0.35">
      <c r="Q1330" t="s">
        <v>1764</v>
      </c>
    </row>
    <row r="1331" spans="17:17" x14ac:dyDescent="0.35">
      <c r="Q1331" t="s">
        <v>1765</v>
      </c>
    </row>
    <row r="1332" spans="17:17" x14ac:dyDescent="0.35">
      <c r="Q1332" t="s">
        <v>1766</v>
      </c>
    </row>
    <row r="1333" spans="17:17" x14ac:dyDescent="0.35">
      <c r="Q1333" t="s">
        <v>1767</v>
      </c>
    </row>
    <row r="1334" spans="17:17" x14ac:dyDescent="0.35">
      <c r="Q1334" t="s">
        <v>1768</v>
      </c>
    </row>
    <row r="1335" spans="17:17" x14ac:dyDescent="0.35">
      <c r="Q1335" t="s">
        <v>1769</v>
      </c>
    </row>
    <row r="1336" spans="17:17" x14ac:dyDescent="0.35">
      <c r="Q1336" t="s">
        <v>1770</v>
      </c>
    </row>
    <row r="1337" spans="17:17" x14ac:dyDescent="0.35">
      <c r="Q1337" t="s">
        <v>1771</v>
      </c>
    </row>
    <row r="1338" spans="17:17" x14ac:dyDescent="0.35">
      <c r="Q1338" t="s">
        <v>1772</v>
      </c>
    </row>
    <row r="1339" spans="17:17" x14ac:dyDescent="0.35">
      <c r="Q1339" t="s">
        <v>1773</v>
      </c>
    </row>
    <row r="1340" spans="17:17" x14ac:dyDescent="0.35">
      <c r="Q1340" t="s">
        <v>1774</v>
      </c>
    </row>
    <row r="1341" spans="17:17" x14ac:dyDescent="0.35">
      <c r="Q1341" t="s">
        <v>1775</v>
      </c>
    </row>
    <row r="1342" spans="17:17" x14ac:dyDescent="0.35">
      <c r="Q1342" t="s">
        <v>1776</v>
      </c>
    </row>
    <row r="1343" spans="17:17" x14ac:dyDescent="0.35">
      <c r="Q1343" t="s">
        <v>1777</v>
      </c>
    </row>
    <row r="1344" spans="17:17" x14ac:dyDescent="0.35">
      <c r="Q1344" t="s">
        <v>1778</v>
      </c>
    </row>
    <row r="1345" spans="17:17" x14ac:dyDescent="0.35">
      <c r="Q1345" t="s">
        <v>1779</v>
      </c>
    </row>
    <row r="1346" spans="17:17" x14ac:dyDescent="0.35">
      <c r="Q1346" t="s">
        <v>1780</v>
      </c>
    </row>
    <row r="1347" spans="17:17" x14ac:dyDescent="0.35">
      <c r="Q1347" t="s">
        <v>1781</v>
      </c>
    </row>
    <row r="1348" spans="17:17" x14ac:dyDescent="0.35">
      <c r="Q1348" t="s">
        <v>1782</v>
      </c>
    </row>
    <row r="1349" spans="17:17" x14ac:dyDescent="0.35">
      <c r="Q1349" t="s">
        <v>1783</v>
      </c>
    </row>
    <row r="1350" spans="17:17" x14ac:dyDescent="0.35">
      <c r="Q1350" t="s">
        <v>1784</v>
      </c>
    </row>
    <row r="1351" spans="17:17" x14ac:dyDescent="0.35">
      <c r="Q1351" t="s">
        <v>1785</v>
      </c>
    </row>
    <row r="1352" spans="17:17" x14ac:dyDescent="0.35">
      <c r="Q1352" t="s">
        <v>1786</v>
      </c>
    </row>
    <row r="1353" spans="17:17" x14ac:dyDescent="0.35">
      <c r="Q1353" t="s">
        <v>1787</v>
      </c>
    </row>
    <row r="1354" spans="17:17" x14ac:dyDescent="0.35">
      <c r="Q1354" t="s">
        <v>1788</v>
      </c>
    </row>
    <row r="1355" spans="17:17" x14ac:dyDescent="0.35">
      <c r="Q1355" t="s">
        <v>1789</v>
      </c>
    </row>
    <row r="1356" spans="17:17" x14ac:dyDescent="0.35">
      <c r="Q1356" t="s">
        <v>1790</v>
      </c>
    </row>
    <row r="1357" spans="17:17" x14ac:dyDescent="0.35">
      <c r="Q1357" t="s">
        <v>1791</v>
      </c>
    </row>
    <row r="1358" spans="17:17" x14ac:dyDescent="0.35">
      <c r="Q1358" t="s">
        <v>1792</v>
      </c>
    </row>
    <row r="1359" spans="17:17" x14ac:dyDescent="0.35">
      <c r="Q1359" t="s">
        <v>1793</v>
      </c>
    </row>
    <row r="1360" spans="17:17" x14ac:dyDescent="0.35">
      <c r="Q1360" t="s">
        <v>1794</v>
      </c>
    </row>
    <row r="1361" spans="17:17" x14ac:dyDescent="0.35">
      <c r="Q1361" t="s">
        <v>1795</v>
      </c>
    </row>
    <row r="1362" spans="17:17" x14ac:dyDescent="0.35">
      <c r="Q1362" t="s">
        <v>1796</v>
      </c>
    </row>
    <row r="1363" spans="17:17" x14ac:dyDescent="0.35">
      <c r="Q1363" t="s">
        <v>1797</v>
      </c>
    </row>
    <row r="1364" spans="17:17" x14ac:dyDescent="0.35">
      <c r="Q1364" t="s">
        <v>1798</v>
      </c>
    </row>
    <row r="1365" spans="17:17" x14ac:dyDescent="0.35">
      <c r="Q1365" t="s">
        <v>1799</v>
      </c>
    </row>
    <row r="1366" spans="17:17" x14ac:dyDescent="0.35">
      <c r="Q1366" t="s">
        <v>1800</v>
      </c>
    </row>
    <row r="1367" spans="17:17" x14ac:dyDescent="0.35">
      <c r="Q1367" t="s">
        <v>1801</v>
      </c>
    </row>
    <row r="1368" spans="17:17" x14ac:dyDescent="0.35">
      <c r="Q1368" t="s">
        <v>1802</v>
      </c>
    </row>
    <row r="1369" spans="17:17" x14ac:dyDescent="0.35">
      <c r="Q1369" t="s">
        <v>1803</v>
      </c>
    </row>
    <row r="1370" spans="17:17" x14ac:dyDescent="0.35">
      <c r="Q1370" t="s">
        <v>1804</v>
      </c>
    </row>
    <row r="1371" spans="17:17" x14ac:dyDescent="0.35">
      <c r="Q1371" t="s">
        <v>1805</v>
      </c>
    </row>
    <row r="1372" spans="17:17" x14ac:dyDescent="0.35">
      <c r="Q1372" t="s">
        <v>1806</v>
      </c>
    </row>
    <row r="1373" spans="17:17" x14ac:dyDescent="0.35">
      <c r="Q1373" t="s">
        <v>1807</v>
      </c>
    </row>
    <row r="1374" spans="17:17" x14ac:dyDescent="0.35">
      <c r="Q1374" t="s">
        <v>1808</v>
      </c>
    </row>
    <row r="1375" spans="17:17" x14ac:dyDescent="0.35">
      <c r="Q1375" t="s">
        <v>1809</v>
      </c>
    </row>
    <row r="1376" spans="17:17" x14ac:dyDescent="0.35">
      <c r="Q1376" t="s">
        <v>1810</v>
      </c>
    </row>
    <row r="1377" spans="17:17" x14ac:dyDescent="0.35">
      <c r="Q1377" t="s">
        <v>1811</v>
      </c>
    </row>
    <row r="1378" spans="17:17" x14ac:dyDescent="0.35">
      <c r="Q1378" t="s">
        <v>1812</v>
      </c>
    </row>
    <row r="1379" spans="17:17" x14ac:dyDescent="0.35">
      <c r="Q1379" t="s">
        <v>1813</v>
      </c>
    </row>
    <row r="1380" spans="17:17" x14ac:dyDescent="0.35">
      <c r="Q1380" t="s">
        <v>1814</v>
      </c>
    </row>
    <row r="1381" spans="17:17" x14ac:dyDescent="0.35">
      <c r="Q1381" t="s">
        <v>1815</v>
      </c>
    </row>
    <row r="1382" spans="17:17" x14ac:dyDescent="0.35">
      <c r="Q1382" t="s">
        <v>1816</v>
      </c>
    </row>
    <row r="1383" spans="17:17" x14ac:dyDescent="0.35">
      <c r="Q1383" t="s">
        <v>1817</v>
      </c>
    </row>
    <row r="1384" spans="17:17" x14ac:dyDescent="0.35">
      <c r="Q1384" t="s">
        <v>1818</v>
      </c>
    </row>
    <row r="1385" spans="17:17" x14ac:dyDescent="0.35">
      <c r="Q1385" t="s">
        <v>1819</v>
      </c>
    </row>
    <row r="1386" spans="17:17" x14ac:dyDescent="0.35">
      <c r="Q1386" t="s">
        <v>1820</v>
      </c>
    </row>
    <row r="1387" spans="17:17" x14ac:dyDescent="0.35">
      <c r="Q1387" t="s">
        <v>1821</v>
      </c>
    </row>
    <row r="1388" spans="17:17" x14ac:dyDescent="0.35">
      <c r="Q1388" t="s">
        <v>1822</v>
      </c>
    </row>
    <row r="1389" spans="17:17" x14ac:dyDescent="0.35">
      <c r="Q1389" t="s">
        <v>1823</v>
      </c>
    </row>
    <row r="1390" spans="17:17" x14ac:dyDescent="0.35">
      <c r="Q1390" t="s">
        <v>1824</v>
      </c>
    </row>
    <row r="1391" spans="17:17" x14ac:dyDescent="0.35">
      <c r="Q1391" t="s">
        <v>1825</v>
      </c>
    </row>
    <row r="1392" spans="17:17" x14ac:dyDescent="0.35">
      <c r="Q1392" t="s">
        <v>1826</v>
      </c>
    </row>
    <row r="1393" spans="17:17" x14ac:dyDescent="0.35">
      <c r="Q1393" t="s">
        <v>1827</v>
      </c>
    </row>
    <row r="1394" spans="17:17" x14ac:dyDescent="0.35">
      <c r="Q1394" t="s">
        <v>1828</v>
      </c>
    </row>
    <row r="1395" spans="17:17" x14ac:dyDescent="0.35">
      <c r="Q1395" t="s">
        <v>1829</v>
      </c>
    </row>
    <row r="1396" spans="17:17" x14ac:dyDescent="0.35">
      <c r="Q1396" t="s">
        <v>1830</v>
      </c>
    </row>
    <row r="1397" spans="17:17" x14ac:dyDescent="0.35">
      <c r="Q1397" t="s">
        <v>1831</v>
      </c>
    </row>
    <row r="1398" spans="17:17" x14ac:dyDescent="0.35">
      <c r="Q1398" t="s">
        <v>1832</v>
      </c>
    </row>
    <row r="1399" spans="17:17" x14ac:dyDescent="0.35">
      <c r="Q1399" t="s">
        <v>1833</v>
      </c>
    </row>
    <row r="1400" spans="17:17" x14ac:dyDescent="0.35">
      <c r="Q1400" t="s">
        <v>1834</v>
      </c>
    </row>
    <row r="1401" spans="17:17" x14ac:dyDescent="0.35">
      <c r="Q1401" t="s">
        <v>1835</v>
      </c>
    </row>
    <row r="1402" spans="17:17" x14ac:dyDescent="0.35">
      <c r="Q1402" t="s">
        <v>1836</v>
      </c>
    </row>
    <row r="1403" spans="17:17" x14ac:dyDescent="0.35">
      <c r="Q1403" t="s">
        <v>1837</v>
      </c>
    </row>
    <row r="1404" spans="17:17" x14ac:dyDescent="0.35">
      <c r="Q1404" t="s">
        <v>1838</v>
      </c>
    </row>
    <row r="1405" spans="17:17" x14ac:dyDescent="0.35">
      <c r="Q1405" t="s">
        <v>1839</v>
      </c>
    </row>
    <row r="1406" spans="17:17" x14ac:dyDescent="0.35">
      <c r="Q1406" t="s">
        <v>1840</v>
      </c>
    </row>
    <row r="1407" spans="17:17" x14ac:dyDescent="0.35">
      <c r="Q1407" t="s">
        <v>1841</v>
      </c>
    </row>
    <row r="1408" spans="17:17" x14ac:dyDescent="0.35">
      <c r="Q1408" t="s">
        <v>1842</v>
      </c>
    </row>
    <row r="1409" spans="17:17" x14ac:dyDescent="0.35">
      <c r="Q1409" t="s">
        <v>1843</v>
      </c>
    </row>
    <row r="1410" spans="17:17" x14ac:dyDescent="0.35">
      <c r="Q1410" t="s">
        <v>1844</v>
      </c>
    </row>
    <row r="1411" spans="17:17" x14ac:dyDescent="0.35">
      <c r="Q1411" t="s">
        <v>1845</v>
      </c>
    </row>
    <row r="1412" spans="17:17" x14ac:dyDescent="0.35">
      <c r="Q1412" t="s">
        <v>1846</v>
      </c>
    </row>
    <row r="1413" spans="17:17" x14ac:dyDescent="0.35">
      <c r="Q1413" t="s">
        <v>1847</v>
      </c>
    </row>
    <row r="1414" spans="17:17" x14ac:dyDescent="0.35">
      <c r="Q1414" t="s">
        <v>1848</v>
      </c>
    </row>
    <row r="1415" spans="17:17" x14ac:dyDescent="0.35">
      <c r="Q1415" t="s">
        <v>1849</v>
      </c>
    </row>
    <row r="1416" spans="17:17" x14ac:dyDescent="0.35">
      <c r="Q1416" t="s">
        <v>1850</v>
      </c>
    </row>
    <row r="1417" spans="17:17" x14ac:dyDescent="0.35">
      <c r="Q1417" t="s">
        <v>1851</v>
      </c>
    </row>
    <row r="1418" spans="17:17" x14ac:dyDescent="0.35">
      <c r="Q1418" t="s">
        <v>1852</v>
      </c>
    </row>
    <row r="1419" spans="17:17" x14ac:dyDescent="0.35">
      <c r="Q1419" t="s">
        <v>1853</v>
      </c>
    </row>
    <row r="1420" spans="17:17" x14ac:dyDescent="0.35">
      <c r="Q1420" t="s">
        <v>1854</v>
      </c>
    </row>
    <row r="1421" spans="17:17" x14ac:dyDescent="0.35">
      <c r="Q1421" t="s">
        <v>1855</v>
      </c>
    </row>
    <row r="1422" spans="17:17" x14ac:dyDescent="0.35">
      <c r="Q1422" t="s">
        <v>1856</v>
      </c>
    </row>
    <row r="1423" spans="17:17" x14ac:dyDescent="0.35">
      <c r="Q1423" t="s">
        <v>1857</v>
      </c>
    </row>
    <row r="1424" spans="17:17" x14ac:dyDescent="0.35">
      <c r="Q1424" t="s">
        <v>1858</v>
      </c>
    </row>
    <row r="1425" spans="17:17" x14ac:dyDescent="0.35">
      <c r="Q1425" t="s">
        <v>1859</v>
      </c>
    </row>
    <row r="1426" spans="17:17" x14ac:dyDescent="0.35">
      <c r="Q1426" t="s">
        <v>1860</v>
      </c>
    </row>
    <row r="1427" spans="17:17" x14ac:dyDescent="0.35">
      <c r="Q1427" t="s">
        <v>1861</v>
      </c>
    </row>
    <row r="1428" spans="17:17" x14ac:dyDescent="0.35">
      <c r="Q1428" t="s">
        <v>1862</v>
      </c>
    </row>
    <row r="1429" spans="17:17" x14ac:dyDescent="0.35">
      <c r="Q1429" t="s">
        <v>1863</v>
      </c>
    </row>
    <row r="1430" spans="17:17" x14ac:dyDescent="0.35">
      <c r="Q1430" t="s">
        <v>1864</v>
      </c>
    </row>
    <row r="1431" spans="17:17" x14ac:dyDescent="0.35">
      <c r="Q1431" t="s">
        <v>1865</v>
      </c>
    </row>
    <row r="1432" spans="17:17" x14ac:dyDescent="0.35">
      <c r="Q1432" t="s">
        <v>1866</v>
      </c>
    </row>
    <row r="1433" spans="17:17" x14ac:dyDescent="0.35">
      <c r="Q1433" t="s">
        <v>1867</v>
      </c>
    </row>
    <row r="1434" spans="17:17" x14ac:dyDescent="0.35">
      <c r="Q1434" t="s">
        <v>1868</v>
      </c>
    </row>
    <row r="1435" spans="17:17" x14ac:dyDescent="0.35">
      <c r="Q1435" t="s">
        <v>1869</v>
      </c>
    </row>
    <row r="1436" spans="17:17" x14ac:dyDescent="0.35">
      <c r="Q1436" t="s">
        <v>1870</v>
      </c>
    </row>
    <row r="1437" spans="17:17" x14ac:dyDescent="0.35">
      <c r="Q1437" t="s">
        <v>1871</v>
      </c>
    </row>
    <row r="1438" spans="17:17" x14ac:dyDescent="0.35">
      <c r="Q1438" t="s">
        <v>1872</v>
      </c>
    </row>
    <row r="1439" spans="17:17" x14ac:dyDescent="0.35">
      <c r="Q1439" t="s">
        <v>1873</v>
      </c>
    </row>
    <row r="1440" spans="17:17" x14ac:dyDescent="0.35">
      <c r="Q1440" t="s">
        <v>1874</v>
      </c>
    </row>
    <row r="1441" spans="17:17" x14ac:dyDescent="0.35">
      <c r="Q1441" t="s">
        <v>1875</v>
      </c>
    </row>
    <row r="1442" spans="17:17" x14ac:dyDescent="0.35">
      <c r="Q1442" t="s">
        <v>1876</v>
      </c>
    </row>
    <row r="1443" spans="17:17" x14ac:dyDescent="0.35">
      <c r="Q1443" t="s">
        <v>1877</v>
      </c>
    </row>
    <row r="1444" spans="17:17" x14ac:dyDescent="0.35">
      <c r="Q1444" t="s">
        <v>1878</v>
      </c>
    </row>
    <row r="1445" spans="17:17" x14ac:dyDescent="0.35">
      <c r="Q1445" t="s">
        <v>1879</v>
      </c>
    </row>
    <row r="1446" spans="17:17" x14ac:dyDescent="0.35">
      <c r="Q1446" t="s">
        <v>1880</v>
      </c>
    </row>
    <row r="1447" spans="17:17" x14ac:dyDescent="0.35">
      <c r="Q1447" t="s">
        <v>1881</v>
      </c>
    </row>
    <row r="1448" spans="17:17" x14ac:dyDescent="0.35">
      <c r="Q1448" t="s">
        <v>1882</v>
      </c>
    </row>
    <row r="1449" spans="17:17" x14ac:dyDescent="0.35">
      <c r="Q1449" t="s">
        <v>1883</v>
      </c>
    </row>
    <row r="1450" spans="17:17" x14ac:dyDescent="0.35">
      <c r="Q1450" t="s">
        <v>1884</v>
      </c>
    </row>
    <row r="1451" spans="17:17" x14ac:dyDescent="0.35">
      <c r="Q1451" t="s">
        <v>1885</v>
      </c>
    </row>
    <row r="1452" spans="17:17" x14ac:dyDescent="0.35">
      <c r="Q1452" t="s">
        <v>1886</v>
      </c>
    </row>
    <row r="1453" spans="17:17" x14ac:dyDescent="0.35">
      <c r="Q1453" t="s">
        <v>1887</v>
      </c>
    </row>
    <row r="1454" spans="17:17" x14ac:dyDescent="0.35">
      <c r="Q1454" t="s">
        <v>1888</v>
      </c>
    </row>
    <row r="1455" spans="17:17" x14ac:dyDescent="0.35">
      <c r="Q1455" t="s">
        <v>1889</v>
      </c>
    </row>
    <row r="1456" spans="17:17" x14ac:dyDescent="0.35">
      <c r="Q1456" t="s">
        <v>1890</v>
      </c>
    </row>
    <row r="1457" spans="17:17" x14ac:dyDescent="0.35">
      <c r="Q1457" t="s">
        <v>1891</v>
      </c>
    </row>
    <row r="1458" spans="17:17" x14ac:dyDescent="0.35">
      <c r="Q1458" t="s">
        <v>1892</v>
      </c>
    </row>
    <row r="1459" spans="17:17" x14ac:dyDescent="0.35">
      <c r="Q1459" t="s">
        <v>1893</v>
      </c>
    </row>
    <row r="1460" spans="17:17" x14ac:dyDescent="0.35">
      <c r="Q1460" t="s">
        <v>1894</v>
      </c>
    </row>
    <row r="1461" spans="17:17" x14ac:dyDescent="0.35">
      <c r="Q1461" t="s">
        <v>1895</v>
      </c>
    </row>
    <row r="1462" spans="17:17" x14ac:dyDescent="0.35">
      <c r="Q1462" t="s">
        <v>1896</v>
      </c>
    </row>
    <row r="1463" spans="17:17" x14ac:dyDescent="0.35">
      <c r="Q1463" t="s">
        <v>1897</v>
      </c>
    </row>
    <row r="1464" spans="17:17" x14ac:dyDescent="0.35">
      <c r="Q1464" t="s">
        <v>1898</v>
      </c>
    </row>
    <row r="1465" spans="17:17" x14ac:dyDescent="0.35">
      <c r="Q1465" t="s">
        <v>1899</v>
      </c>
    </row>
    <row r="1466" spans="17:17" x14ac:dyDescent="0.35">
      <c r="Q1466" t="s">
        <v>1900</v>
      </c>
    </row>
    <row r="1467" spans="17:17" x14ac:dyDescent="0.35">
      <c r="Q1467" t="s">
        <v>1901</v>
      </c>
    </row>
    <row r="1468" spans="17:17" x14ac:dyDescent="0.35">
      <c r="Q1468" t="s">
        <v>1902</v>
      </c>
    </row>
    <row r="1469" spans="17:17" x14ac:dyDescent="0.35">
      <c r="Q1469" t="s">
        <v>1903</v>
      </c>
    </row>
    <row r="1470" spans="17:17" x14ac:dyDescent="0.35">
      <c r="Q1470" t="s">
        <v>1904</v>
      </c>
    </row>
    <row r="1471" spans="17:17" x14ac:dyDescent="0.35">
      <c r="Q1471" t="s">
        <v>1905</v>
      </c>
    </row>
    <row r="1472" spans="17:17" x14ac:dyDescent="0.35">
      <c r="Q1472" t="s">
        <v>1906</v>
      </c>
    </row>
    <row r="1473" spans="17:17" x14ac:dyDescent="0.35">
      <c r="Q1473" t="s">
        <v>1907</v>
      </c>
    </row>
    <row r="1474" spans="17:17" x14ac:dyDescent="0.35">
      <c r="Q1474" t="s">
        <v>1908</v>
      </c>
    </row>
    <row r="1475" spans="17:17" x14ac:dyDescent="0.35">
      <c r="Q1475" t="s">
        <v>1909</v>
      </c>
    </row>
    <row r="1476" spans="17:17" x14ac:dyDescent="0.35">
      <c r="Q1476" t="s">
        <v>1910</v>
      </c>
    </row>
    <row r="1477" spans="17:17" x14ac:dyDescent="0.35">
      <c r="Q1477" t="s">
        <v>1911</v>
      </c>
    </row>
    <row r="1478" spans="17:17" x14ac:dyDescent="0.35">
      <c r="Q1478" t="s">
        <v>1912</v>
      </c>
    </row>
    <row r="1479" spans="17:17" x14ac:dyDescent="0.35">
      <c r="Q1479" t="s">
        <v>1913</v>
      </c>
    </row>
    <row r="1480" spans="17:17" x14ac:dyDescent="0.35">
      <c r="Q1480" t="s">
        <v>1914</v>
      </c>
    </row>
    <row r="1481" spans="17:17" x14ac:dyDescent="0.35">
      <c r="Q1481" t="s">
        <v>1915</v>
      </c>
    </row>
    <row r="1482" spans="17:17" x14ac:dyDescent="0.35">
      <c r="Q1482" t="s">
        <v>1916</v>
      </c>
    </row>
    <row r="1483" spans="17:17" x14ac:dyDescent="0.35">
      <c r="Q1483" t="s">
        <v>1917</v>
      </c>
    </row>
    <row r="1484" spans="17:17" x14ac:dyDescent="0.35">
      <c r="Q1484" t="s">
        <v>1918</v>
      </c>
    </row>
    <row r="1485" spans="17:17" x14ac:dyDescent="0.35">
      <c r="Q1485" t="s">
        <v>1919</v>
      </c>
    </row>
    <row r="1486" spans="17:17" x14ac:dyDescent="0.35">
      <c r="Q1486" t="s">
        <v>1920</v>
      </c>
    </row>
    <row r="1487" spans="17:17" x14ac:dyDescent="0.35">
      <c r="Q1487" t="s">
        <v>1921</v>
      </c>
    </row>
    <row r="1488" spans="17:17" x14ac:dyDescent="0.35">
      <c r="Q1488" t="s">
        <v>1922</v>
      </c>
    </row>
    <row r="1489" spans="17:17" x14ac:dyDescent="0.35">
      <c r="Q1489" t="s">
        <v>1923</v>
      </c>
    </row>
    <row r="1490" spans="17:17" x14ac:dyDescent="0.35">
      <c r="Q1490" t="s">
        <v>1924</v>
      </c>
    </row>
    <row r="1491" spans="17:17" x14ac:dyDescent="0.35">
      <c r="Q1491" t="s">
        <v>1925</v>
      </c>
    </row>
    <row r="1492" spans="17:17" x14ac:dyDescent="0.35">
      <c r="Q1492" t="s">
        <v>1926</v>
      </c>
    </row>
    <row r="1493" spans="17:17" x14ac:dyDescent="0.35">
      <c r="Q1493" t="s">
        <v>1927</v>
      </c>
    </row>
    <row r="1494" spans="17:17" x14ac:dyDescent="0.35">
      <c r="Q1494" t="s">
        <v>1928</v>
      </c>
    </row>
    <row r="1495" spans="17:17" x14ac:dyDescent="0.35">
      <c r="Q1495" t="s">
        <v>1929</v>
      </c>
    </row>
    <row r="1496" spans="17:17" x14ac:dyDescent="0.35">
      <c r="Q1496" t="s">
        <v>1930</v>
      </c>
    </row>
    <row r="1497" spans="17:17" x14ac:dyDescent="0.35">
      <c r="Q1497" t="s">
        <v>1931</v>
      </c>
    </row>
    <row r="1498" spans="17:17" x14ac:dyDescent="0.35">
      <c r="Q1498" t="s">
        <v>1932</v>
      </c>
    </row>
    <row r="1499" spans="17:17" x14ac:dyDescent="0.35">
      <c r="Q1499" t="s">
        <v>1933</v>
      </c>
    </row>
    <row r="1500" spans="17:17" x14ac:dyDescent="0.35">
      <c r="Q1500" t="s">
        <v>1934</v>
      </c>
    </row>
    <row r="1501" spans="17:17" x14ac:dyDescent="0.35">
      <c r="Q1501" t="s">
        <v>1935</v>
      </c>
    </row>
    <row r="1502" spans="17:17" x14ac:dyDescent="0.35">
      <c r="Q1502" t="s">
        <v>1936</v>
      </c>
    </row>
    <row r="1503" spans="17:17" x14ac:dyDescent="0.35">
      <c r="Q1503" t="s">
        <v>1937</v>
      </c>
    </row>
    <row r="1504" spans="17:17" x14ac:dyDescent="0.35">
      <c r="Q1504" t="s">
        <v>1938</v>
      </c>
    </row>
    <row r="1505" spans="17:17" x14ac:dyDescent="0.35">
      <c r="Q1505" t="s">
        <v>1939</v>
      </c>
    </row>
    <row r="1506" spans="17:17" x14ac:dyDescent="0.35">
      <c r="Q1506" t="s">
        <v>1940</v>
      </c>
    </row>
    <row r="1507" spans="17:17" x14ac:dyDescent="0.35">
      <c r="Q1507" t="s">
        <v>1941</v>
      </c>
    </row>
    <row r="1508" spans="17:17" x14ac:dyDescent="0.35">
      <c r="Q1508" t="s">
        <v>1942</v>
      </c>
    </row>
    <row r="1509" spans="17:17" x14ac:dyDescent="0.35">
      <c r="Q1509" t="s">
        <v>1943</v>
      </c>
    </row>
    <row r="1510" spans="17:17" x14ac:dyDescent="0.35">
      <c r="Q1510" t="s">
        <v>1944</v>
      </c>
    </row>
    <row r="1511" spans="17:17" x14ac:dyDescent="0.35">
      <c r="Q1511" t="s">
        <v>1945</v>
      </c>
    </row>
    <row r="1512" spans="17:17" x14ac:dyDescent="0.35">
      <c r="Q1512" t="s">
        <v>1946</v>
      </c>
    </row>
    <row r="1513" spans="17:17" x14ac:dyDescent="0.35">
      <c r="Q1513" t="s">
        <v>1947</v>
      </c>
    </row>
    <row r="1514" spans="17:17" x14ac:dyDescent="0.35">
      <c r="Q1514" t="s">
        <v>1948</v>
      </c>
    </row>
    <row r="1515" spans="17:17" x14ac:dyDescent="0.35">
      <c r="Q1515" t="s">
        <v>1949</v>
      </c>
    </row>
    <row r="1516" spans="17:17" x14ac:dyDescent="0.35">
      <c r="Q1516" t="s">
        <v>1950</v>
      </c>
    </row>
    <row r="1517" spans="17:17" x14ac:dyDescent="0.35">
      <c r="Q1517" t="s">
        <v>1951</v>
      </c>
    </row>
    <row r="1518" spans="17:17" x14ac:dyDescent="0.35">
      <c r="Q1518" t="s">
        <v>1952</v>
      </c>
    </row>
    <row r="1519" spans="17:17" x14ac:dyDescent="0.35">
      <c r="Q1519" t="s">
        <v>1953</v>
      </c>
    </row>
    <row r="1520" spans="17:17" x14ac:dyDescent="0.35">
      <c r="Q1520" t="s">
        <v>1954</v>
      </c>
    </row>
    <row r="1521" spans="17:17" x14ac:dyDescent="0.35">
      <c r="Q1521" t="s">
        <v>1955</v>
      </c>
    </row>
    <row r="1522" spans="17:17" x14ac:dyDescent="0.35">
      <c r="Q1522" t="s">
        <v>1956</v>
      </c>
    </row>
    <row r="1523" spans="17:17" x14ac:dyDescent="0.35">
      <c r="Q1523" t="s">
        <v>1957</v>
      </c>
    </row>
    <row r="1524" spans="17:17" x14ac:dyDescent="0.35">
      <c r="Q1524" t="s">
        <v>1958</v>
      </c>
    </row>
    <row r="1525" spans="17:17" x14ac:dyDescent="0.35">
      <c r="Q1525" t="s">
        <v>1959</v>
      </c>
    </row>
    <row r="1526" spans="17:17" x14ac:dyDescent="0.35">
      <c r="Q1526" t="s">
        <v>1960</v>
      </c>
    </row>
    <row r="1527" spans="17:17" x14ac:dyDescent="0.35">
      <c r="Q1527" t="s">
        <v>1961</v>
      </c>
    </row>
    <row r="1528" spans="17:17" x14ac:dyDescent="0.35">
      <c r="Q1528" t="s">
        <v>1962</v>
      </c>
    </row>
    <row r="1529" spans="17:17" x14ac:dyDescent="0.35">
      <c r="Q1529" t="s">
        <v>1963</v>
      </c>
    </row>
    <row r="1530" spans="17:17" x14ac:dyDescent="0.35">
      <c r="Q1530" t="s">
        <v>1964</v>
      </c>
    </row>
    <row r="1531" spans="17:17" x14ac:dyDescent="0.35">
      <c r="Q1531" t="s">
        <v>1965</v>
      </c>
    </row>
    <row r="1532" spans="17:17" x14ac:dyDescent="0.35">
      <c r="Q1532" t="s">
        <v>1966</v>
      </c>
    </row>
    <row r="1533" spans="17:17" x14ac:dyDescent="0.35">
      <c r="Q1533" t="s">
        <v>1967</v>
      </c>
    </row>
    <row r="1534" spans="17:17" x14ac:dyDescent="0.35">
      <c r="Q1534" t="s">
        <v>1968</v>
      </c>
    </row>
    <row r="1535" spans="17:17" x14ac:dyDescent="0.35">
      <c r="Q1535" t="s">
        <v>1969</v>
      </c>
    </row>
    <row r="1536" spans="17:17" x14ac:dyDescent="0.35">
      <c r="Q1536" t="s">
        <v>1970</v>
      </c>
    </row>
    <row r="1537" spans="17:17" x14ac:dyDescent="0.35">
      <c r="Q1537" t="s">
        <v>1971</v>
      </c>
    </row>
    <row r="1538" spans="17:17" x14ac:dyDescent="0.35">
      <c r="Q1538" t="s">
        <v>1972</v>
      </c>
    </row>
    <row r="1539" spans="17:17" x14ac:dyDescent="0.35">
      <c r="Q1539" t="s">
        <v>1973</v>
      </c>
    </row>
    <row r="1540" spans="17:17" x14ac:dyDescent="0.35">
      <c r="Q1540" t="s">
        <v>1974</v>
      </c>
    </row>
    <row r="1541" spans="17:17" x14ac:dyDescent="0.35">
      <c r="Q1541" t="s">
        <v>1975</v>
      </c>
    </row>
    <row r="1542" spans="17:17" x14ac:dyDescent="0.35">
      <c r="Q1542" t="s">
        <v>1976</v>
      </c>
    </row>
    <row r="1543" spans="17:17" x14ac:dyDescent="0.35">
      <c r="Q1543" t="s">
        <v>1977</v>
      </c>
    </row>
    <row r="1544" spans="17:17" x14ac:dyDescent="0.35">
      <c r="Q1544" t="s">
        <v>1978</v>
      </c>
    </row>
    <row r="1545" spans="17:17" x14ac:dyDescent="0.35">
      <c r="Q1545" t="s">
        <v>1979</v>
      </c>
    </row>
    <row r="1546" spans="17:17" x14ac:dyDescent="0.35">
      <c r="Q1546" t="s">
        <v>1980</v>
      </c>
    </row>
    <row r="1547" spans="17:17" x14ac:dyDescent="0.35">
      <c r="Q1547" t="s">
        <v>1981</v>
      </c>
    </row>
    <row r="1548" spans="17:17" x14ac:dyDescent="0.35">
      <c r="Q1548" t="s">
        <v>1982</v>
      </c>
    </row>
    <row r="1549" spans="17:17" x14ac:dyDescent="0.35">
      <c r="Q1549" t="s">
        <v>1983</v>
      </c>
    </row>
    <row r="1550" spans="17:17" x14ac:dyDescent="0.35">
      <c r="Q1550" t="s">
        <v>1984</v>
      </c>
    </row>
    <row r="1551" spans="17:17" x14ac:dyDescent="0.35">
      <c r="Q1551" t="s">
        <v>1985</v>
      </c>
    </row>
    <row r="1552" spans="17:17" x14ac:dyDescent="0.35">
      <c r="Q1552" t="s">
        <v>1986</v>
      </c>
    </row>
    <row r="1553" spans="17:17" x14ac:dyDescent="0.35">
      <c r="Q1553" t="s">
        <v>1987</v>
      </c>
    </row>
    <row r="1554" spans="17:17" x14ac:dyDescent="0.35">
      <c r="Q1554" t="s">
        <v>1988</v>
      </c>
    </row>
    <row r="1555" spans="17:17" x14ac:dyDescent="0.35">
      <c r="Q1555" t="s">
        <v>1989</v>
      </c>
    </row>
    <row r="1556" spans="17:17" x14ac:dyDescent="0.35">
      <c r="Q1556" t="s">
        <v>1990</v>
      </c>
    </row>
    <row r="1557" spans="17:17" x14ac:dyDescent="0.35">
      <c r="Q1557" t="s">
        <v>1991</v>
      </c>
    </row>
    <row r="1558" spans="17:17" x14ac:dyDescent="0.35">
      <c r="Q1558" t="s">
        <v>1992</v>
      </c>
    </row>
    <row r="1559" spans="17:17" x14ac:dyDescent="0.35">
      <c r="Q1559" t="s">
        <v>1993</v>
      </c>
    </row>
    <row r="1560" spans="17:17" x14ac:dyDescent="0.35">
      <c r="Q1560" t="s">
        <v>1994</v>
      </c>
    </row>
    <row r="1561" spans="17:17" x14ac:dyDescent="0.35">
      <c r="Q1561" t="s">
        <v>1995</v>
      </c>
    </row>
    <row r="1562" spans="17:17" x14ac:dyDescent="0.35">
      <c r="Q1562" t="s">
        <v>1996</v>
      </c>
    </row>
    <row r="1563" spans="17:17" x14ac:dyDescent="0.35">
      <c r="Q1563" t="s">
        <v>1997</v>
      </c>
    </row>
    <row r="1564" spans="17:17" x14ac:dyDescent="0.35">
      <c r="Q1564" t="s">
        <v>1998</v>
      </c>
    </row>
    <row r="1565" spans="17:17" x14ac:dyDescent="0.35">
      <c r="Q1565" t="s">
        <v>1999</v>
      </c>
    </row>
    <row r="1566" spans="17:17" x14ac:dyDescent="0.35">
      <c r="Q1566" t="s">
        <v>2000</v>
      </c>
    </row>
    <row r="1567" spans="17:17" x14ac:dyDescent="0.35">
      <c r="Q1567" t="s">
        <v>2001</v>
      </c>
    </row>
    <row r="1568" spans="17:17" x14ac:dyDescent="0.35">
      <c r="Q1568" t="s">
        <v>2002</v>
      </c>
    </row>
    <row r="1569" spans="17:17" x14ac:dyDescent="0.35">
      <c r="Q1569" t="s">
        <v>2003</v>
      </c>
    </row>
    <row r="1570" spans="17:17" x14ac:dyDescent="0.35">
      <c r="Q1570" t="s">
        <v>2004</v>
      </c>
    </row>
    <row r="1571" spans="17:17" x14ac:dyDescent="0.35">
      <c r="Q1571" t="s">
        <v>2005</v>
      </c>
    </row>
    <row r="1572" spans="17:17" x14ac:dyDescent="0.35">
      <c r="Q1572" t="s">
        <v>2006</v>
      </c>
    </row>
    <row r="1573" spans="17:17" x14ac:dyDescent="0.35">
      <c r="Q1573" t="s">
        <v>2007</v>
      </c>
    </row>
    <row r="1574" spans="17:17" x14ac:dyDescent="0.35">
      <c r="Q1574" t="s">
        <v>2008</v>
      </c>
    </row>
    <row r="1575" spans="17:17" x14ac:dyDescent="0.35">
      <c r="Q1575" t="s">
        <v>2009</v>
      </c>
    </row>
    <row r="1576" spans="17:17" x14ac:dyDescent="0.35">
      <c r="Q1576" t="s">
        <v>2010</v>
      </c>
    </row>
    <row r="1577" spans="17:17" x14ac:dyDescent="0.35">
      <c r="Q1577" t="s">
        <v>2011</v>
      </c>
    </row>
    <row r="1578" spans="17:17" x14ac:dyDescent="0.35">
      <c r="Q1578" t="s">
        <v>2012</v>
      </c>
    </row>
    <row r="1579" spans="17:17" x14ac:dyDescent="0.35">
      <c r="Q1579" t="s">
        <v>2013</v>
      </c>
    </row>
    <row r="1580" spans="17:17" x14ac:dyDescent="0.35">
      <c r="Q1580" t="s">
        <v>2014</v>
      </c>
    </row>
    <row r="1581" spans="17:17" x14ac:dyDescent="0.35">
      <c r="Q1581" t="s">
        <v>2015</v>
      </c>
    </row>
    <row r="1582" spans="17:17" x14ac:dyDescent="0.35">
      <c r="Q1582" t="s">
        <v>2016</v>
      </c>
    </row>
    <row r="1583" spans="17:17" x14ac:dyDescent="0.35">
      <c r="Q1583" t="s">
        <v>2017</v>
      </c>
    </row>
    <row r="1584" spans="17:17" x14ac:dyDescent="0.35">
      <c r="Q1584" t="s">
        <v>2018</v>
      </c>
    </row>
    <row r="1585" spans="17:17" x14ac:dyDescent="0.35">
      <c r="Q1585" t="s">
        <v>2019</v>
      </c>
    </row>
    <row r="1586" spans="17:17" x14ac:dyDescent="0.35">
      <c r="Q1586" t="s">
        <v>2020</v>
      </c>
    </row>
    <row r="1587" spans="17:17" x14ac:dyDescent="0.35">
      <c r="Q1587" t="s">
        <v>2021</v>
      </c>
    </row>
    <row r="1588" spans="17:17" x14ac:dyDescent="0.35">
      <c r="Q1588" t="s">
        <v>2022</v>
      </c>
    </row>
    <row r="1589" spans="17:17" x14ac:dyDescent="0.35">
      <c r="Q1589" t="s">
        <v>2023</v>
      </c>
    </row>
    <row r="1590" spans="17:17" x14ac:dyDescent="0.35">
      <c r="Q1590" t="s">
        <v>2024</v>
      </c>
    </row>
    <row r="1591" spans="17:17" x14ac:dyDescent="0.35">
      <c r="Q1591" t="s">
        <v>2025</v>
      </c>
    </row>
    <row r="1592" spans="17:17" x14ac:dyDescent="0.35">
      <c r="Q1592" t="s">
        <v>2026</v>
      </c>
    </row>
    <row r="1593" spans="17:17" x14ac:dyDescent="0.35">
      <c r="Q1593" t="s">
        <v>2027</v>
      </c>
    </row>
    <row r="1594" spans="17:17" x14ac:dyDescent="0.35">
      <c r="Q1594" t="s">
        <v>2028</v>
      </c>
    </row>
    <row r="1595" spans="17:17" x14ac:dyDescent="0.35">
      <c r="Q1595" t="s">
        <v>2029</v>
      </c>
    </row>
    <row r="1596" spans="17:17" x14ac:dyDescent="0.35">
      <c r="Q1596" t="s">
        <v>2030</v>
      </c>
    </row>
    <row r="1597" spans="17:17" x14ac:dyDescent="0.35">
      <c r="Q1597" t="s">
        <v>2031</v>
      </c>
    </row>
    <row r="1598" spans="17:17" x14ac:dyDescent="0.35">
      <c r="Q1598" t="s">
        <v>2032</v>
      </c>
    </row>
    <row r="1599" spans="17:17" x14ac:dyDescent="0.35">
      <c r="Q1599" t="s">
        <v>2033</v>
      </c>
    </row>
    <row r="1600" spans="17:17" x14ac:dyDescent="0.35">
      <c r="Q1600" t="s">
        <v>2034</v>
      </c>
    </row>
    <row r="1601" spans="17:17" x14ac:dyDescent="0.35">
      <c r="Q1601" t="s">
        <v>2035</v>
      </c>
    </row>
    <row r="1602" spans="17:17" x14ac:dyDescent="0.35">
      <c r="Q1602" t="s">
        <v>2036</v>
      </c>
    </row>
    <row r="1603" spans="17:17" x14ac:dyDescent="0.35">
      <c r="Q1603" t="s">
        <v>2037</v>
      </c>
    </row>
    <row r="1604" spans="17:17" x14ac:dyDescent="0.35">
      <c r="Q1604" t="s">
        <v>2038</v>
      </c>
    </row>
    <row r="1605" spans="17:17" x14ac:dyDescent="0.35">
      <c r="Q1605" t="s">
        <v>2039</v>
      </c>
    </row>
    <row r="1606" spans="17:17" x14ac:dyDescent="0.35">
      <c r="Q1606" t="s">
        <v>2040</v>
      </c>
    </row>
    <row r="1607" spans="17:17" x14ac:dyDescent="0.35">
      <c r="Q1607" t="s">
        <v>2041</v>
      </c>
    </row>
    <row r="1608" spans="17:17" x14ac:dyDescent="0.35">
      <c r="Q1608" t="s">
        <v>2042</v>
      </c>
    </row>
    <row r="1609" spans="17:17" x14ac:dyDescent="0.35">
      <c r="Q1609" t="s">
        <v>2043</v>
      </c>
    </row>
    <row r="1610" spans="17:17" x14ac:dyDescent="0.35">
      <c r="Q1610" t="s">
        <v>2044</v>
      </c>
    </row>
    <row r="1611" spans="17:17" x14ac:dyDescent="0.35">
      <c r="Q1611" t="s">
        <v>2045</v>
      </c>
    </row>
    <row r="1612" spans="17:17" x14ac:dyDescent="0.35">
      <c r="Q1612" t="s">
        <v>2046</v>
      </c>
    </row>
    <row r="1613" spans="17:17" x14ac:dyDescent="0.35">
      <c r="Q1613" t="s">
        <v>2047</v>
      </c>
    </row>
    <row r="1614" spans="17:17" x14ac:dyDescent="0.35">
      <c r="Q1614" t="s">
        <v>2048</v>
      </c>
    </row>
    <row r="1615" spans="17:17" x14ac:dyDescent="0.35">
      <c r="Q1615" t="s">
        <v>2049</v>
      </c>
    </row>
    <row r="1616" spans="17:17" x14ac:dyDescent="0.35">
      <c r="Q1616" t="s">
        <v>2050</v>
      </c>
    </row>
    <row r="1617" spans="17:17" x14ac:dyDescent="0.35">
      <c r="Q1617" t="s">
        <v>2051</v>
      </c>
    </row>
    <row r="1618" spans="17:17" x14ac:dyDescent="0.35">
      <c r="Q1618" t="s">
        <v>2052</v>
      </c>
    </row>
    <row r="1619" spans="17:17" x14ac:dyDescent="0.35">
      <c r="Q1619" t="s">
        <v>2053</v>
      </c>
    </row>
    <row r="1620" spans="17:17" x14ac:dyDescent="0.35">
      <c r="Q1620" t="s">
        <v>2054</v>
      </c>
    </row>
    <row r="1621" spans="17:17" x14ac:dyDescent="0.35">
      <c r="Q1621" t="s">
        <v>2055</v>
      </c>
    </row>
    <row r="1622" spans="17:17" x14ac:dyDescent="0.35">
      <c r="Q1622" t="s">
        <v>2056</v>
      </c>
    </row>
    <row r="1623" spans="17:17" x14ac:dyDescent="0.35">
      <c r="Q1623" t="s">
        <v>2057</v>
      </c>
    </row>
    <row r="1624" spans="17:17" x14ac:dyDescent="0.35">
      <c r="Q1624" t="s">
        <v>2058</v>
      </c>
    </row>
    <row r="1625" spans="17:17" x14ac:dyDescent="0.35">
      <c r="Q1625" t="s">
        <v>2059</v>
      </c>
    </row>
    <row r="1626" spans="17:17" x14ac:dyDescent="0.35">
      <c r="Q1626" t="s">
        <v>2060</v>
      </c>
    </row>
    <row r="1627" spans="17:17" x14ac:dyDescent="0.35">
      <c r="Q1627" t="s">
        <v>2061</v>
      </c>
    </row>
    <row r="1628" spans="17:17" x14ac:dyDescent="0.35">
      <c r="Q1628" t="s">
        <v>2062</v>
      </c>
    </row>
    <row r="1629" spans="17:17" x14ac:dyDescent="0.35">
      <c r="Q1629" t="s">
        <v>2063</v>
      </c>
    </row>
    <row r="1630" spans="17:17" x14ac:dyDescent="0.35">
      <c r="Q1630" t="s">
        <v>2064</v>
      </c>
    </row>
    <row r="1631" spans="17:17" x14ac:dyDescent="0.35">
      <c r="Q1631" t="s">
        <v>2065</v>
      </c>
    </row>
    <row r="1632" spans="17:17" x14ac:dyDescent="0.35">
      <c r="Q1632" t="s">
        <v>2066</v>
      </c>
    </row>
    <row r="1633" spans="17:17" x14ac:dyDescent="0.35">
      <c r="Q1633" t="s">
        <v>2067</v>
      </c>
    </row>
    <row r="1634" spans="17:17" x14ac:dyDescent="0.35">
      <c r="Q1634" t="s">
        <v>2068</v>
      </c>
    </row>
    <row r="1635" spans="17:17" x14ac:dyDescent="0.35">
      <c r="Q1635" t="s">
        <v>2069</v>
      </c>
    </row>
    <row r="1636" spans="17:17" x14ac:dyDescent="0.35">
      <c r="Q1636" t="s">
        <v>2070</v>
      </c>
    </row>
    <row r="1637" spans="17:17" x14ac:dyDescent="0.35">
      <c r="Q1637" t="s">
        <v>2071</v>
      </c>
    </row>
    <row r="1638" spans="17:17" x14ac:dyDescent="0.35">
      <c r="Q1638" t="s">
        <v>2072</v>
      </c>
    </row>
    <row r="1639" spans="17:17" x14ac:dyDescent="0.35">
      <c r="Q1639" t="s">
        <v>2073</v>
      </c>
    </row>
    <row r="1640" spans="17:17" x14ac:dyDescent="0.35">
      <c r="Q1640" t="s">
        <v>2074</v>
      </c>
    </row>
    <row r="1641" spans="17:17" x14ac:dyDescent="0.35">
      <c r="Q1641" t="s">
        <v>2075</v>
      </c>
    </row>
    <row r="1642" spans="17:17" x14ac:dyDescent="0.35">
      <c r="Q1642" t="s">
        <v>2076</v>
      </c>
    </row>
    <row r="1643" spans="17:17" x14ac:dyDescent="0.35">
      <c r="Q1643" t="s">
        <v>2077</v>
      </c>
    </row>
    <row r="1644" spans="17:17" x14ac:dyDescent="0.35">
      <c r="Q1644" t="s">
        <v>2078</v>
      </c>
    </row>
    <row r="1645" spans="17:17" x14ac:dyDescent="0.35">
      <c r="Q1645" t="s">
        <v>2079</v>
      </c>
    </row>
    <row r="1646" spans="17:17" x14ac:dyDescent="0.35">
      <c r="Q1646" t="s">
        <v>2080</v>
      </c>
    </row>
    <row r="1647" spans="17:17" x14ac:dyDescent="0.35">
      <c r="Q1647" t="s">
        <v>2081</v>
      </c>
    </row>
    <row r="1648" spans="17:17" x14ac:dyDescent="0.35">
      <c r="Q1648" t="s">
        <v>2082</v>
      </c>
    </row>
    <row r="1649" spans="17:17" x14ac:dyDescent="0.35">
      <c r="Q1649" t="s">
        <v>2083</v>
      </c>
    </row>
    <row r="1650" spans="17:17" x14ac:dyDescent="0.35">
      <c r="Q1650" t="s">
        <v>2084</v>
      </c>
    </row>
    <row r="1651" spans="17:17" x14ac:dyDescent="0.35">
      <c r="Q1651" t="s">
        <v>2085</v>
      </c>
    </row>
    <row r="1652" spans="17:17" x14ac:dyDescent="0.35">
      <c r="Q1652" t="s">
        <v>2086</v>
      </c>
    </row>
    <row r="1653" spans="17:17" x14ac:dyDescent="0.35">
      <c r="Q1653" t="s">
        <v>2087</v>
      </c>
    </row>
    <row r="1654" spans="17:17" x14ac:dyDescent="0.35">
      <c r="Q1654" t="s">
        <v>2088</v>
      </c>
    </row>
    <row r="1655" spans="17:17" x14ac:dyDescent="0.35">
      <c r="Q1655" t="s">
        <v>2089</v>
      </c>
    </row>
    <row r="1656" spans="17:17" x14ac:dyDescent="0.35">
      <c r="Q1656" t="s">
        <v>2090</v>
      </c>
    </row>
    <row r="1657" spans="17:17" x14ac:dyDescent="0.35">
      <c r="Q1657" t="s">
        <v>2091</v>
      </c>
    </row>
    <row r="1658" spans="17:17" x14ac:dyDescent="0.35">
      <c r="Q1658" t="s">
        <v>2092</v>
      </c>
    </row>
    <row r="1659" spans="17:17" x14ac:dyDescent="0.35">
      <c r="Q1659" t="s">
        <v>2093</v>
      </c>
    </row>
    <row r="1660" spans="17:17" x14ac:dyDescent="0.35">
      <c r="Q1660" t="s">
        <v>2094</v>
      </c>
    </row>
    <row r="1661" spans="17:17" x14ac:dyDescent="0.35">
      <c r="Q1661" t="s">
        <v>2095</v>
      </c>
    </row>
    <row r="1662" spans="17:17" x14ac:dyDescent="0.35">
      <c r="Q1662" t="s">
        <v>2096</v>
      </c>
    </row>
    <row r="1663" spans="17:17" x14ac:dyDescent="0.35">
      <c r="Q1663" t="s">
        <v>2097</v>
      </c>
    </row>
    <row r="1664" spans="17:17" x14ac:dyDescent="0.35">
      <c r="Q1664" t="s">
        <v>2098</v>
      </c>
    </row>
    <row r="1665" spans="17:17" x14ac:dyDescent="0.35">
      <c r="Q1665" t="s">
        <v>2099</v>
      </c>
    </row>
    <row r="1666" spans="17:17" x14ac:dyDescent="0.35">
      <c r="Q1666" t="s">
        <v>2100</v>
      </c>
    </row>
    <row r="1667" spans="17:17" x14ac:dyDescent="0.35">
      <c r="Q1667" t="s">
        <v>2101</v>
      </c>
    </row>
    <row r="1668" spans="17:17" x14ac:dyDescent="0.35">
      <c r="Q1668" t="s">
        <v>2102</v>
      </c>
    </row>
    <row r="1669" spans="17:17" x14ac:dyDescent="0.35">
      <c r="Q1669" t="s">
        <v>2103</v>
      </c>
    </row>
    <row r="1670" spans="17:17" x14ac:dyDescent="0.35">
      <c r="Q1670" t="s">
        <v>2104</v>
      </c>
    </row>
    <row r="1671" spans="17:17" x14ac:dyDescent="0.35">
      <c r="Q1671" t="s">
        <v>2105</v>
      </c>
    </row>
    <row r="1672" spans="17:17" x14ac:dyDescent="0.35">
      <c r="Q1672" t="s">
        <v>2106</v>
      </c>
    </row>
    <row r="1673" spans="17:17" x14ac:dyDescent="0.35">
      <c r="Q1673" t="s">
        <v>2107</v>
      </c>
    </row>
    <row r="1674" spans="17:17" x14ac:dyDescent="0.35">
      <c r="Q1674" t="s">
        <v>2108</v>
      </c>
    </row>
    <row r="1675" spans="17:17" x14ac:dyDescent="0.35">
      <c r="Q1675" t="s">
        <v>2109</v>
      </c>
    </row>
    <row r="1676" spans="17:17" x14ac:dyDescent="0.35">
      <c r="Q1676" t="s">
        <v>2110</v>
      </c>
    </row>
    <row r="1677" spans="17:17" x14ac:dyDescent="0.35">
      <c r="Q1677" t="s">
        <v>2111</v>
      </c>
    </row>
    <row r="1678" spans="17:17" x14ac:dyDescent="0.35">
      <c r="Q1678" t="s">
        <v>2112</v>
      </c>
    </row>
    <row r="1679" spans="17:17" x14ac:dyDescent="0.35">
      <c r="Q1679" t="s">
        <v>2113</v>
      </c>
    </row>
    <row r="1680" spans="17:17" x14ac:dyDescent="0.35">
      <c r="Q1680" t="s">
        <v>2114</v>
      </c>
    </row>
    <row r="1681" spans="17:17" x14ac:dyDescent="0.35">
      <c r="Q1681" t="s">
        <v>2115</v>
      </c>
    </row>
    <row r="1682" spans="17:17" x14ac:dyDescent="0.35">
      <c r="Q1682" t="s">
        <v>2116</v>
      </c>
    </row>
    <row r="1683" spans="17:17" x14ac:dyDescent="0.35">
      <c r="Q1683" t="s">
        <v>2117</v>
      </c>
    </row>
    <row r="1684" spans="17:17" x14ac:dyDescent="0.35">
      <c r="Q1684" t="s">
        <v>2118</v>
      </c>
    </row>
    <row r="1685" spans="17:17" x14ac:dyDescent="0.35">
      <c r="Q1685" t="s">
        <v>2119</v>
      </c>
    </row>
    <row r="1686" spans="17:17" x14ac:dyDescent="0.35">
      <c r="Q1686" t="s">
        <v>2120</v>
      </c>
    </row>
    <row r="1687" spans="17:17" x14ac:dyDescent="0.35">
      <c r="Q1687" t="s">
        <v>2121</v>
      </c>
    </row>
    <row r="1688" spans="17:17" x14ac:dyDescent="0.35">
      <c r="Q1688" t="s">
        <v>2122</v>
      </c>
    </row>
    <row r="1689" spans="17:17" x14ac:dyDescent="0.35">
      <c r="Q1689" t="s">
        <v>2123</v>
      </c>
    </row>
    <row r="1690" spans="17:17" x14ac:dyDescent="0.35">
      <c r="Q1690" t="s">
        <v>2124</v>
      </c>
    </row>
    <row r="1691" spans="17:17" x14ac:dyDescent="0.35">
      <c r="Q1691" t="s">
        <v>2125</v>
      </c>
    </row>
    <row r="1692" spans="17:17" x14ac:dyDescent="0.35">
      <c r="Q1692" t="s">
        <v>2126</v>
      </c>
    </row>
    <row r="1693" spans="17:17" x14ac:dyDescent="0.35">
      <c r="Q1693" t="s">
        <v>2127</v>
      </c>
    </row>
    <row r="1694" spans="17:17" x14ac:dyDescent="0.35">
      <c r="Q1694" t="s">
        <v>2128</v>
      </c>
    </row>
    <row r="1695" spans="17:17" x14ac:dyDescent="0.35">
      <c r="Q1695" t="s">
        <v>2129</v>
      </c>
    </row>
    <row r="1696" spans="17:17" x14ac:dyDescent="0.35">
      <c r="Q1696" t="s">
        <v>2130</v>
      </c>
    </row>
    <row r="1697" spans="17:17" x14ac:dyDescent="0.35">
      <c r="Q1697" t="s">
        <v>2131</v>
      </c>
    </row>
    <row r="1698" spans="17:17" x14ac:dyDescent="0.35">
      <c r="Q1698" t="s">
        <v>2132</v>
      </c>
    </row>
    <row r="1699" spans="17:17" x14ac:dyDescent="0.35">
      <c r="Q1699" t="s">
        <v>2133</v>
      </c>
    </row>
    <row r="1700" spans="17:17" x14ac:dyDescent="0.35">
      <c r="Q1700" t="s">
        <v>2134</v>
      </c>
    </row>
    <row r="1701" spans="17:17" x14ac:dyDescent="0.35">
      <c r="Q1701" t="s">
        <v>2135</v>
      </c>
    </row>
    <row r="1702" spans="17:17" x14ac:dyDescent="0.35">
      <c r="Q1702" t="s">
        <v>2136</v>
      </c>
    </row>
    <row r="1703" spans="17:17" x14ac:dyDescent="0.35">
      <c r="Q1703" t="s">
        <v>2137</v>
      </c>
    </row>
    <row r="1704" spans="17:17" x14ac:dyDescent="0.35">
      <c r="Q1704" t="s">
        <v>2138</v>
      </c>
    </row>
    <row r="1705" spans="17:17" x14ac:dyDescent="0.35">
      <c r="Q1705" t="s">
        <v>2139</v>
      </c>
    </row>
    <row r="1706" spans="17:17" x14ac:dyDescent="0.35">
      <c r="Q1706" t="s">
        <v>2140</v>
      </c>
    </row>
    <row r="1707" spans="17:17" x14ac:dyDescent="0.35">
      <c r="Q1707" t="s">
        <v>2141</v>
      </c>
    </row>
    <row r="1708" spans="17:17" x14ac:dyDescent="0.35">
      <c r="Q1708" t="s">
        <v>2142</v>
      </c>
    </row>
    <row r="1709" spans="17:17" x14ac:dyDescent="0.35">
      <c r="Q1709" t="s">
        <v>2143</v>
      </c>
    </row>
    <row r="1710" spans="17:17" x14ac:dyDescent="0.35">
      <c r="Q1710" t="s">
        <v>2144</v>
      </c>
    </row>
    <row r="1711" spans="17:17" x14ac:dyDescent="0.35">
      <c r="Q1711" t="s">
        <v>2145</v>
      </c>
    </row>
    <row r="1712" spans="17:17" x14ac:dyDescent="0.35">
      <c r="Q1712" t="s">
        <v>2146</v>
      </c>
    </row>
    <row r="1713" spans="17:17" x14ac:dyDescent="0.35">
      <c r="Q1713" t="s">
        <v>2147</v>
      </c>
    </row>
    <row r="1714" spans="17:17" x14ac:dyDescent="0.35">
      <c r="Q1714" t="s">
        <v>2148</v>
      </c>
    </row>
    <row r="1715" spans="17:17" x14ac:dyDescent="0.35">
      <c r="Q1715" t="s">
        <v>2149</v>
      </c>
    </row>
    <row r="1716" spans="17:17" x14ac:dyDescent="0.35">
      <c r="Q1716" t="s">
        <v>2150</v>
      </c>
    </row>
    <row r="1717" spans="17:17" x14ac:dyDescent="0.35">
      <c r="Q1717" t="s">
        <v>2151</v>
      </c>
    </row>
    <row r="1718" spans="17:17" x14ac:dyDescent="0.35">
      <c r="Q1718" t="s">
        <v>2152</v>
      </c>
    </row>
    <row r="1719" spans="17:17" x14ac:dyDescent="0.35">
      <c r="Q1719" t="s">
        <v>2153</v>
      </c>
    </row>
    <row r="1720" spans="17:17" x14ac:dyDescent="0.35">
      <c r="Q1720" t="s">
        <v>2154</v>
      </c>
    </row>
    <row r="1721" spans="17:17" x14ac:dyDescent="0.35">
      <c r="Q1721" t="s">
        <v>2155</v>
      </c>
    </row>
    <row r="1722" spans="17:17" x14ac:dyDescent="0.35">
      <c r="Q1722" t="s">
        <v>2156</v>
      </c>
    </row>
    <row r="1723" spans="17:17" x14ac:dyDescent="0.35">
      <c r="Q1723" t="s">
        <v>2157</v>
      </c>
    </row>
    <row r="1724" spans="17:17" x14ac:dyDescent="0.35">
      <c r="Q1724" t="s">
        <v>2158</v>
      </c>
    </row>
    <row r="1725" spans="17:17" x14ac:dyDescent="0.35">
      <c r="Q1725" t="s">
        <v>2159</v>
      </c>
    </row>
    <row r="1726" spans="17:17" x14ac:dyDescent="0.35">
      <c r="Q1726" t="s">
        <v>2160</v>
      </c>
    </row>
    <row r="1727" spans="17:17" x14ac:dyDescent="0.35">
      <c r="Q1727" t="s">
        <v>2161</v>
      </c>
    </row>
    <row r="1728" spans="17:17" x14ac:dyDescent="0.35">
      <c r="Q1728" t="s">
        <v>2162</v>
      </c>
    </row>
    <row r="1729" spans="17:17" x14ac:dyDescent="0.35">
      <c r="Q1729" t="s">
        <v>2163</v>
      </c>
    </row>
    <row r="1730" spans="17:17" x14ac:dyDescent="0.35">
      <c r="Q1730" t="s">
        <v>2164</v>
      </c>
    </row>
    <row r="1731" spans="17:17" x14ac:dyDescent="0.35">
      <c r="Q1731" t="s">
        <v>2165</v>
      </c>
    </row>
    <row r="1732" spans="17:17" x14ac:dyDescent="0.35">
      <c r="Q1732" t="s">
        <v>2166</v>
      </c>
    </row>
    <row r="1733" spans="17:17" x14ac:dyDescent="0.35">
      <c r="Q1733" t="s">
        <v>2167</v>
      </c>
    </row>
    <row r="1734" spans="17:17" x14ac:dyDescent="0.35">
      <c r="Q1734" t="s">
        <v>2168</v>
      </c>
    </row>
    <row r="1735" spans="17:17" x14ac:dyDescent="0.35">
      <c r="Q1735" t="s">
        <v>2169</v>
      </c>
    </row>
    <row r="1736" spans="17:17" x14ac:dyDescent="0.35">
      <c r="Q1736" t="s">
        <v>2170</v>
      </c>
    </row>
    <row r="1737" spans="17:17" x14ac:dyDescent="0.35">
      <c r="Q1737" t="s">
        <v>2171</v>
      </c>
    </row>
    <row r="1738" spans="17:17" x14ac:dyDescent="0.35">
      <c r="Q1738" t="s">
        <v>2172</v>
      </c>
    </row>
    <row r="1739" spans="17:17" x14ac:dyDescent="0.35">
      <c r="Q1739" t="s">
        <v>2173</v>
      </c>
    </row>
    <row r="1740" spans="17:17" x14ac:dyDescent="0.35">
      <c r="Q1740" t="s">
        <v>2174</v>
      </c>
    </row>
    <row r="1741" spans="17:17" x14ac:dyDescent="0.35">
      <c r="Q1741" t="s">
        <v>2175</v>
      </c>
    </row>
    <row r="1742" spans="17:17" x14ac:dyDescent="0.35">
      <c r="Q1742" t="s">
        <v>2176</v>
      </c>
    </row>
    <row r="1743" spans="17:17" x14ac:dyDescent="0.35">
      <c r="Q1743" t="s">
        <v>2177</v>
      </c>
    </row>
    <row r="1744" spans="17:17" x14ac:dyDescent="0.35">
      <c r="Q1744" t="s">
        <v>2178</v>
      </c>
    </row>
    <row r="1745" spans="17:17" x14ac:dyDescent="0.35">
      <c r="Q1745" t="s">
        <v>2179</v>
      </c>
    </row>
    <row r="1746" spans="17:17" x14ac:dyDescent="0.35">
      <c r="Q1746" t="s">
        <v>2180</v>
      </c>
    </row>
    <row r="1747" spans="17:17" x14ac:dyDescent="0.35">
      <c r="Q1747" t="s">
        <v>2181</v>
      </c>
    </row>
    <row r="1748" spans="17:17" x14ac:dyDescent="0.35">
      <c r="Q1748" t="s">
        <v>2182</v>
      </c>
    </row>
    <row r="1749" spans="17:17" x14ac:dyDescent="0.35">
      <c r="Q1749" t="s">
        <v>2183</v>
      </c>
    </row>
    <row r="1750" spans="17:17" x14ac:dyDescent="0.35">
      <c r="Q1750" t="s">
        <v>2184</v>
      </c>
    </row>
    <row r="1751" spans="17:17" x14ac:dyDescent="0.35">
      <c r="Q1751" t="s">
        <v>2185</v>
      </c>
    </row>
    <row r="1752" spans="17:17" x14ac:dyDescent="0.35">
      <c r="Q1752" t="s">
        <v>2186</v>
      </c>
    </row>
    <row r="1753" spans="17:17" x14ac:dyDescent="0.35">
      <c r="Q1753" t="s">
        <v>2187</v>
      </c>
    </row>
    <row r="1754" spans="17:17" x14ac:dyDescent="0.35">
      <c r="Q1754" t="s">
        <v>2188</v>
      </c>
    </row>
    <row r="1755" spans="17:17" x14ac:dyDescent="0.35">
      <c r="Q1755" t="s">
        <v>2189</v>
      </c>
    </row>
    <row r="1756" spans="17:17" x14ac:dyDescent="0.35">
      <c r="Q1756" t="s">
        <v>2190</v>
      </c>
    </row>
    <row r="1757" spans="17:17" x14ac:dyDescent="0.35">
      <c r="Q1757" t="s">
        <v>2191</v>
      </c>
    </row>
    <row r="1758" spans="17:17" x14ac:dyDescent="0.35">
      <c r="Q1758" t="s">
        <v>2192</v>
      </c>
    </row>
    <row r="1759" spans="17:17" x14ac:dyDescent="0.35">
      <c r="Q1759" t="s">
        <v>2193</v>
      </c>
    </row>
    <row r="1760" spans="17:17" x14ac:dyDescent="0.35">
      <c r="Q1760" t="s">
        <v>2194</v>
      </c>
    </row>
    <row r="1761" spans="17:17" x14ac:dyDescent="0.35">
      <c r="Q1761" t="s">
        <v>2195</v>
      </c>
    </row>
    <row r="1762" spans="17:17" x14ac:dyDescent="0.35">
      <c r="Q1762" t="s">
        <v>2196</v>
      </c>
    </row>
    <row r="1763" spans="17:17" x14ac:dyDescent="0.35">
      <c r="Q1763" t="s">
        <v>2197</v>
      </c>
    </row>
    <row r="1764" spans="17:17" x14ac:dyDescent="0.35">
      <c r="Q1764" t="s">
        <v>2198</v>
      </c>
    </row>
    <row r="1765" spans="17:17" x14ac:dyDescent="0.35">
      <c r="Q1765" t="s">
        <v>2199</v>
      </c>
    </row>
    <row r="1766" spans="17:17" x14ac:dyDescent="0.35">
      <c r="Q1766" t="s">
        <v>2200</v>
      </c>
    </row>
    <row r="1767" spans="17:17" x14ac:dyDescent="0.35">
      <c r="Q1767" t="s">
        <v>2201</v>
      </c>
    </row>
    <row r="1768" spans="17:17" x14ac:dyDescent="0.35">
      <c r="Q1768" t="s">
        <v>2202</v>
      </c>
    </row>
    <row r="1769" spans="17:17" x14ac:dyDescent="0.35">
      <c r="Q1769" t="s">
        <v>2203</v>
      </c>
    </row>
    <row r="1770" spans="17:17" x14ac:dyDescent="0.35">
      <c r="Q1770" t="s">
        <v>2204</v>
      </c>
    </row>
    <row r="1771" spans="17:17" x14ac:dyDescent="0.35">
      <c r="Q1771" t="s">
        <v>2205</v>
      </c>
    </row>
    <row r="1772" spans="17:17" x14ac:dyDescent="0.35">
      <c r="Q1772" t="s">
        <v>2206</v>
      </c>
    </row>
    <row r="1773" spans="17:17" x14ac:dyDescent="0.35">
      <c r="Q1773" t="s">
        <v>2207</v>
      </c>
    </row>
    <row r="1774" spans="17:17" x14ac:dyDescent="0.35">
      <c r="Q1774" t="s">
        <v>2208</v>
      </c>
    </row>
    <row r="1775" spans="17:17" x14ac:dyDescent="0.35">
      <c r="Q1775" t="s">
        <v>2209</v>
      </c>
    </row>
    <row r="1776" spans="17:17" x14ac:dyDescent="0.35">
      <c r="Q1776" t="s">
        <v>2210</v>
      </c>
    </row>
    <row r="1777" spans="17:17" x14ac:dyDescent="0.35">
      <c r="Q1777" t="s">
        <v>2211</v>
      </c>
    </row>
    <row r="1778" spans="17:17" x14ac:dyDescent="0.35">
      <c r="Q1778" t="s">
        <v>2212</v>
      </c>
    </row>
    <row r="1779" spans="17:17" x14ac:dyDescent="0.35">
      <c r="Q1779" t="s">
        <v>2213</v>
      </c>
    </row>
    <row r="1780" spans="17:17" x14ac:dyDescent="0.35">
      <c r="Q1780" t="s">
        <v>2214</v>
      </c>
    </row>
    <row r="1781" spans="17:17" x14ac:dyDescent="0.35">
      <c r="Q1781" t="s">
        <v>2215</v>
      </c>
    </row>
    <row r="1782" spans="17:17" x14ac:dyDescent="0.35">
      <c r="Q1782" t="s">
        <v>2216</v>
      </c>
    </row>
    <row r="1783" spans="17:17" x14ac:dyDescent="0.35">
      <c r="Q1783" t="s">
        <v>2217</v>
      </c>
    </row>
    <row r="1784" spans="17:17" x14ac:dyDescent="0.35">
      <c r="Q1784" t="s">
        <v>2218</v>
      </c>
    </row>
    <row r="1785" spans="17:17" x14ac:dyDescent="0.35">
      <c r="Q1785" t="s">
        <v>2219</v>
      </c>
    </row>
    <row r="1786" spans="17:17" x14ac:dyDescent="0.35">
      <c r="Q1786" t="s">
        <v>2220</v>
      </c>
    </row>
    <row r="1787" spans="17:17" x14ac:dyDescent="0.35">
      <c r="Q1787" t="s">
        <v>2221</v>
      </c>
    </row>
    <row r="1788" spans="17:17" x14ac:dyDescent="0.35">
      <c r="Q1788" t="s">
        <v>2222</v>
      </c>
    </row>
    <row r="1789" spans="17:17" x14ac:dyDescent="0.35">
      <c r="Q1789" t="s">
        <v>2223</v>
      </c>
    </row>
    <row r="1790" spans="17:17" x14ac:dyDescent="0.35">
      <c r="Q1790" t="s">
        <v>2224</v>
      </c>
    </row>
    <row r="1791" spans="17:17" x14ac:dyDescent="0.35">
      <c r="Q1791" t="s">
        <v>2225</v>
      </c>
    </row>
    <row r="1792" spans="17:17" x14ac:dyDescent="0.35">
      <c r="Q1792" t="s">
        <v>2226</v>
      </c>
    </row>
    <row r="1793" spans="17:17" x14ac:dyDescent="0.35">
      <c r="Q1793" t="s">
        <v>2227</v>
      </c>
    </row>
    <row r="1794" spans="17:17" x14ac:dyDescent="0.35">
      <c r="Q1794" t="s">
        <v>2228</v>
      </c>
    </row>
    <row r="1795" spans="17:17" x14ac:dyDescent="0.35">
      <c r="Q1795" t="s">
        <v>2229</v>
      </c>
    </row>
    <row r="1796" spans="17:17" x14ac:dyDescent="0.35">
      <c r="Q1796" t="s">
        <v>2230</v>
      </c>
    </row>
    <row r="1797" spans="17:17" x14ac:dyDescent="0.35">
      <c r="Q1797" t="s">
        <v>2231</v>
      </c>
    </row>
    <row r="1798" spans="17:17" x14ac:dyDescent="0.35">
      <c r="Q1798" t="s">
        <v>2232</v>
      </c>
    </row>
    <row r="1799" spans="17:17" x14ac:dyDescent="0.35">
      <c r="Q1799" t="s">
        <v>2233</v>
      </c>
    </row>
    <row r="1800" spans="17:17" x14ac:dyDescent="0.35">
      <c r="Q1800" t="s">
        <v>2234</v>
      </c>
    </row>
    <row r="1801" spans="17:17" x14ac:dyDescent="0.35">
      <c r="Q1801" t="s">
        <v>2235</v>
      </c>
    </row>
    <row r="1802" spans="17:17" x14ac:dyDescent="0.35">
      <c r="Q1802" t="s">
        <v>2236</v>
      </c>
    </row>
    <row r="1803" spans="17:17" x14ac:dyDescent="0.35">
      <c r="Q1803" t="s">
        <v>2237</v>
      </c>
    </row>
    <row r="1804" spans="17:17" x14ac:dyDescent="0.35">
      <c r="Q1804" t="s">
        <v>2238</v>
      </c>
    </row>
    <row r="1805" spans="17:17" x14ac:dyDescent="0.35">
      <c r="Q1805" t="s">
        <v>2239</v>
      </c>
    </row>
    <row r="1806" spans="17:17" x14ac:dyDescent="0.35">
      <c r="Q1806" t="s">
        <v>2240</v>
      </c>
    </row>
    <row r="1807" spans="17:17" x14ac:dyDescent="0.35">
      <c r="Q1807" t="s">
        <v>2241</v>
      </c>
    </row>
    <row r="1808" spans="17:17" x14ac:dyDescent="0.35">
      <c r="Q1808" t="s">
        <v>2242</v>
      </c>
    </row>
    <row r="1809" spans="17:17" x14ac:dyDescent="0.35">
      <c r="Q1809" t="s">
        <v>2243</v>
      </c>
    </row>
    <row r="1810" spans="17:17" x14ac:dyDescent="0.35">
      <c r="Q1810" t="s">
        <v>2244</v>
      </c>
    </row>
    <row r="1811" spans="17:17" x14ac:dyDescent="0.35">
      <c r="Q1811" t="s">
        <v>2245</v>
      </c>
    </row>
    <row r="1812" spans="17:17" x14ac:dyDescent="0.35">
      <c r="Q1812" t="s">
        <v>2246</v>
      </c>
    </row>
    <row r="1813" spans="17:17" x14ac:dyDescent="0.35">
      <c r="Q1813" t="s">
        <v>2247</v>
      </c>
    </row>
    <row r="1814" spans="17:17" x14ac:dyDescent="0.35">
      <c r="Q1814" t="s">
        <v>2248</v>
      </c>
    </row>
    <row r="1815" spans="17:17" x14ac:dyDescent="0.35">
      <c r="Q1815" t="s">
        <v>2249</v>
      </c>
    </row>
    <row r="1816" spans="17:17" x14ac:dyDescent="0.35">
      <c r="Q1816" t="s">
        <v>2250</v>
      </c>
    </row>
    <row r="1817" spans="17:17" x14ac:dyDescent="0.35">
      <c r="Q1817" t="s">
        <v>2251</v>
      </c>
    </row>
    <row r="1818" spans="17:17" x14ac:dyDescent="0.35">
      <c r="Q1818" t="s">
        <v>2252</v>
      </c>
    </row>
    <row r="1819" spans="17:17" x14ac:dyDescent="0.35">
      <c r="Q1819" t="s">
        <v>2253</v>
      </c>
    </row>
    <row r="1820" spans="17:17" x14ac:dyDescent="0.35">
      <c r="Q1820" t="s">
        <v>2254</v>
      </c>
    </row>
    <row r="1821" spans="17:17" x14ac:dyDescent="0.35">
      <c r="Q1821" t="s">
        <v>2255</v>
      </c>
    </row>
    <row r="1822" spans="17:17" x14ac:dyDescent="0.35">
      <c r="Q1822" t="s">
        <v>2256</v>
      </c>
    </row>
    <row r="1823" spans="17:17" x14ac:dyDescent="0.35">
      <c r="Q1823" t="s">
        <v>2257</v>
      </c>
    </row>
    <row r="1824" spans="17:17" x14ac:dyDescent="0.35">
      <c r="Q1824" t="s">
        <v>2258</v>
      </c>
    </row>
    <row r="1825" spans="17:17" x14ac:dyDescent="0.35">
      <c r="Q1825" t="s">
        <v>2259</v>
      </c>
    </row>
    <row r="1826" spans="17:17" x14ac:dyDescent="0.35">
      <c r="Q1826" t="s">
        <v>2260</v>
      </c>
    </row>
    <row r="1827" spans="17:17" x14ac:dyDescent="0.35">
      <c r="Q1827" t="s">
        <v>2261</v>
      </c>
    </row>
    <row r="1828" spans="17:17" x14ac:dyDescent="0.35">
      <c r="Q1828" t="s">
        <v>2262</v>
      </c>
    </row>
    <row r="1829" spans="17:17" x14ac:dyDescent="0.35">
      <c r="Q1829" t="s">
        <v>2263</v>
      </c>
    </row>
    <row r="1830" spans="17:17" x14ac:dyDescent="0.35">
      <c r="Q1830" t="s">
        <v>2264</v>
      </c>
    </row>
    <row r="1831" spans="17:17" x14ac:dyDescent="0.35">
      <c r="Q1831" t="s">
        <v>2265</v>
      </c>
    </row>
    <row r="1832" spans="17:17" x14ac:dyDescent="0.35">
      <c r="Q1832" t="s">
        <v>2266</v>
      </c>
    </row>
    <row r="1833" spans="17:17" x14ac:dyDescent="0.35">
      <c r="Q1833" t="s">
        <v>2267</v>
      </c>
    </row>
    <row r="1834" spans="17:17" x14ac:dyDescent="0.35">
      <c r="Q1834" t="s">
        <v>2268</v>
      </c>
    </row>
    <row r="1835" spans="17:17" x14ac:dyDescent="0.35">
      <c r="Q1835" t="s">
        <v>2269</v>
      </c>
    </row>
    <row r="1836" spans="17:17" x14ac:dyDescent="0.35">
      <c r="Q1836" t="s">
        <v>2270</v>
      </c>
    </row>
    <row r="1837" spans="17:17" x14ac:dyDescent="0.35">
      <c r="Q1837" t="s">
        <v>2271</v>
      </c>
    </row>
    <row r="1838" spans="17:17" x14ac:dyDescent="0.35">
      <c r="Q1838" t="s">
        <v>2272</v>
      </c>
    </row>
    <row r="1839" spans="17:17" x14ac:dyDescent="0.35">
      <c r="Q1839" t="s">
        <v>2273</v>
      </c>
    </row>
    <row r="1840" spans="17:17" x14ac:dyDescent="0.35">
      <c r="Q1840" t="s">
        <v>2274</v>
      </c>
    </row>
    <row r="1841" spans="17:17" x14ac:dyDescent="0.35">
      <c r="Q1841" t="s">
        <v>2275</v>
      </c>
    </row>
    <row r="1842" spans="17:17" x14ac:dyDescent="0.35">
      <c r="Q1842" t="s">
        <v>2276</v>
      </c>
    </row>
    <row r="1843" spans="17:17" x14ac:dyDescent="0.35">
      <c r="Q1843" t="s">
        <v>2277</v>
      </c>
    </row>
    <row r="1844" spans="17:17" x14ac:dyDescent="0.35">
      <c r="Q1844" t="s">
        <v>2278</v>
      </c>
    </row>
    <row r="1845" spans="17:17" x14ac:dyDescent="0.35">
      <c r="Q1845" t="s">
        <v>2279</v>
      </c>
    </row>
    <row r="1846" spans="17:17" x14ac:dyDescent="0.35">
      <c r="Q1846" t="s">
        <v>2280</v>
      </c>
    </row>
    <row r="1847" spans="17:17" x14ac:dyDescent="0.35">
      <c r="Q1847" t="s">
        <v>2281</v>
      </c>
    </row>
    <row r="1848" spans="17:17" x14ac:dyDescent="0.35">
      <c r="Q1848" t="s">
        <v>2282</v>
      </c>
    </row>
    <row r="1849" spans="17:17" x14ac:dyDescent="0.35">
      <c r="Q1849" t="s">
        <v>2283</v>
      </c>
    </row>
    <row r="1850" spans="17:17" x14ac:dyDescent="0.35">
      <c r="Q1850" t="s">
        <v>2284</v>
      </c>
    </row>
    <row r="1851" spans="17:17" x14ac:dyDescent="0.35">
      <c r="Q1851" t="s">
        <v>2285</v>
      </c>
    </row>
    <row r="1852" spans="17:17" x14ac:dyDescent="0.35">
      <c r="Q1852" t="s">
        <v>2286</v>
      </c>
    </row>
    <row r="1853" spans="17:17" x14ac:dyDescent="0.35">
      <c r="Q1853" t="s">
        <v>2287</v>
      </c>
    </row>
    <row r="1854" spans="17:17" x14ac:dyDescent="0.35">
      <c r="Q1854" t="s">
        <v>2288</v>
      </c>
    </row>
    <row r="1855" spans="17:17" x14ac:dyDescent="0.35">
      <c r="Q1855" t="s">
        <v>2289</v>
      </c>
    </row>
    <row r="1856" spans="17:17" x14ac:dyDescent="0.35">
      <c r="Q1856" t="s">
        <v>2290</v>
      </c>
    </row>
    <row r="1857" spans="17:17" x14ac:dyDescent="0.35">
      <c r="Q1857" t="s">
        <v>2291</v>
      </c>
    </row>
    <row r="1858" spans="17:17" x14ac:dyDescent="0.35">
      <c r="Q1858" t="s">
        <v>2292</v>
      </c>
    </row>
    <row r="1859" spans="17:17" x14ac:dyDescent="0.35">
      <c r="Q1859" t="s">
        <v>2293</v>
      </c>
    </row>
    <row r="1860" spans="17:17" x14ac:dyDescent="0.35">
      <c r="Q1860" t="s">
        <v>2294</v>
      </c>
    </row>
    <row r="1861" spans="17:17" x14ac:dyDescent="0.35">
      <c r="Q1861" t="s">
        <v>2295</v>
      </c>
    </row>
    <row r="1862" spans="17:17" x14ac:dyDescent="0.35">
      <c r="Q1862" t="s">
        <v>2296</v>
      </c>
    </row>
    <row r="1863" spans="17:17" x14ac:dyDescent="0.35">
      <c r="Q1863" t="s">
        <v>2297</v>
      </c>
    </row>
    <row r="1864" spans="17:17" x14ac:dyDescent="0.35">
      <c r="Q1864" t="s">
        <v>2298</v>
      </c>
    </row>
    <row r="1865" spans="17:17" x14ac:dyDescent="0.35">
      <c r="Q1865" t="s">
        <v>2299</v>
      </c>
    </row>
    <row r="1866" spans="17:17" x14ac:dyDescent="0.35">
      <c r="Q1866" t="s">
        <v>2300</v>
      </c>
    </row>
    <row r="1867" spans="17:17" x14ac:dyDescent="0.35">
      <c r="Q1867" t="s">
        <v>2301</v>
      </c>
    </row>
    <row r="1868" spans="17:17" x14ac:dyDescent="0.35">
      <c r="Q1868" t="s">
        <v>2302</v>
      </c>
    </row>
    <row r="1869" spans="17:17" x14ac:dyDescent="0.35">
      <c r="Q1869" t="s">
        <v>2303</v>
      </c>
    </row>
    <row r="1870" spans="17:17" x14ac:dyDescent="0.35">
      <c r="Q1870" t="s">
        <v>2304</v>
      </c>
    </row>
    <row r="1871" spans="17:17" x14ac:dyDescent="0.35">
      <c r="Q1871" t="s">
        <v>2305</v>
      </c>
    </row>
    <row r="1872" spans="17:17" x14ac:dyDescent="0.35">
      <c r="Q1872" t="s">
        <v>2306</v>
      </c>
    </row>
    <row r="1873" spans="17:17" x14ac:dyDescent="0.35">
      <c r="Q1873" t="s">
        <v>2307</v>
      </c>
    </row>
    <row r="1874" spans="17:17" x14ac:dyDescent="0.35">
      <c r="Q1874" t="s">
        <v>2308</v>
      </c>
    </row>
    <row r="1875" spans="17:17" x14ac:dyDescent="0.35">
      <c r="Q1875" t="s">
        <v>2309</v>
      </c>
    </row>
    <row r="1876" spans="17:17" x14ac:dyDescent="0.35">
      <c r="Q1876" t="s">
        <v>2310</v>
      </c>
    </row>
    <row r="1877" spans="17:17" x14ac:dyDescent="0.35">
      <c r="Q1877" t="s">
        <v>2311</v>
      </c>
    </row>
    <row r="1878" spans="17:17" x14ac:dyDescent="0.35">
      <c r="Q1878" t="s">
        <v>2312</v>
      </c>
    </row>
    <row r="1879" spans="17:17" x14ac:dyDescent="0.35">
      <c r="Q1879" t="s">
        <v>2313</v>
      </c>
    </row>
    <row r="1880" spans="17:17" x14ac:dyDescent="0.35">
      <c r="Q1880" t="s">
        <v>2314</v>
      </c>
    </row>
    <row r="1881" spans="17:17" x14ac:dyDescent="0.35">
      <c r="Q1881" t="s">
        <v>2315</v>
      </c>
    </row>
    <row r="1882" spans="17:17" x14ac:dyDescent="0.35">
      <c r="Q1882" t="s">
        <v>2316</v>
      </c>
    </row>
    <row r="1883" spans="17:17" x14ac:dyDescent="0.35">
      <c r="Q1883" t="s">
        <v>2317</v>
      </c>
    </row>
    <row r="1884" spans="17:17" x14ac:dyDescent="0.35">
      <c r="Q1884" t="s">
        <v>2318</v>
      </c>
    </row>
    <row r="1885" spans="17:17" x14ac:dyDescent="0.35">
      <c r="Q1885" t="s">
        <v>2319</v>
      </c>
    </row>
    <row r="1886" spans="17:17" x14ac:dyDescent="0.35">
      <c r="Q1886" t="s">
        <v>2320</v>
      </c>
    </row>
    <row r="1887" spans="17:17" x14ac:dyDescent="0.35">
      <c r="Q1887" t="s">
        <v>2321</v>
      </c>
    </row>
    <row r="1888" spans="17:17" x14ac:dyDescent="0.35">
      <c r="Q1888" t="s">
        <v>2322</v>
      </c>
    </row>
    <row r="1889" spans="17:17" x14ac:dyDescent="0.35">
      <c r="Q1889" t="s">
        <v>2323</v>
      </c>
    </row>
    <row r="1890" spans="17:17" x14ac:dyDescent="0.35">
      <c r="Q1890" t="s">
        <v>2324</v>
      </c>
    </row>
    <row r="1891" spans="17:17" x14ac:dyDescent="0.35">
      <c r="Q1891" t="s">
        <v>2325</v>
      </c>
    </row>
    <row r="1892" spans="17:17" x14ac:dyDescent="0.35">
      <c r="Q1892" t="s">
        <v>2326</v>
      </c>
    </row>
    <row r="1893" spans="17:17" x14ac:dyDescent="0.35">
      <c r="Q1893" t="s">
        <v>2327</v>
      </c>
    </row>
    <row r="1894" spans="17:17" x14ac:dyDescent="0.35">
      <c r="Q1894" t="s">
        <v>2328</v>
      </c>
    </row>
    <row r="1895" spans="17:17" x14ac:dyDescent="0.35">
      <c r="Q1895" t="s">
        <v>2329</v>
      </c>
    </row>
    <row r="1896" spans="17:17" x14ac:dyDescent="0.35">
      <c r="Q1896" t="s">
        <v>2330</v>
      </c>
    </row>
    <row r="1897" spans="17:17" x14ac:dyDescent="0.35">
      <c r="Q1897" t="s">
        <v>2331</v>
      </c>
    </row>
    <row r="1898" spans="17:17" x14ac:dyDescent="0.35">
      <c r="Q1898" t="s">
        <v>2332</v>
      </c>
    </row>
    <row r="1899" spans="17:17" x14ac:dyDescent="0.35">
      <c r="Q1899" t="s">
        <v>2333</v>
      </c>
    </row>
    <row r="1900" spans="17:17" x14ac:dyDescent="0.35">
      <c r="Q1900" t="s">
        <v>2334</v>
      </c>
    </row>
    <row r="1901" spans="17:17" x14ac:dyDescent="0.35">
      <c r="Q1901" t="s">
        <v>2335</v>
      </c>
    </row>
    <row r="1902" spans="17:17" x14ac:dyDescent="0.35">
      <c r="Q1902" t="s">
        <v>2336</v>
      </c>
    </row>
    <row r="1903" spans="17:17" x14ac:dyDescent="0.35">
      <c r="Q1903" t="s">
        <v>2337</v>
      </c>
    </row>
    <row r="1904" spans="17:17" x14ac:dyDescent="0.35">
      <c r="Q1904" t="s">
        <v>2338</v>
      </c>
    </row>
    <row r="1905" spans="17:17" x14ac:dyDescent="0.35">
      <c r="Q1905" t="s">
        <v>2339</v>
      </c>
    </row>
    <row r="1906" spans="17:17" x14ac:dyDescent="0.35">
      <c r="Q1906" t="s">
        <v>2340</v>
      </c>
    </row>
    <row r="1907" spans="17:17" x14ac:dyDescent="0.35">
      <c r="Q1907" t="s">
        <v>2341</v>
      </c>
    </row>
    <row r="1908" spans="17:17" x14ac:dyDescent="0.35">
      <c r="Q1908" t="s">
        <v>2342</v>
      </c>
    </row>
    <row r="1909" spans="17:17" x14ac:dyDescent="0.35">
      <c r="Q1909" t="s">
        <v>2343</v>
      </c>
    </row>
    <row r="1910" spans="17:17" x14ac:dyDescent="0.35">
      <c r="Q1910" t="s">
        <v>2344</v>
      </c>
    </row>
    <row r="1911" spans="17:17" x14ac:dyDescent="0.35">
      <c r="Q1911" t="s">
        <v>2345</v>
      </c>
    </row>
    <row r="1912" spans="17:17" x14ac:dyDescent="0.35">
      <c r="Q1912" t="s">
        <v>2346</v>
      </c>
    </row>
    <row r="1913" spans="17:17" x14ac:dyDescent="0.35">
      <c r="Q1913" t="s">
        <v>2347</v>
      </c>
    </row>
    <row r="1914" spans="17:17" x14ac:dyDescent="0.35">
      <c r="Q1914" t="s">
        <v>2348</v>
      </c>
    </row>
    <row r="1915" spans="17:17" x14ac:dyDescent="0.35">
      <c r="Q1915" t="s">
        <v>2349</v>
      </c>
    </row>
    <row r="1916" spans="17:17" x14ac:dyDescent="0.35">
      <c r="Q1916" t="s">
        <v>2350</v>
      </c>
    </row>
    <row r="1917" spans="17:17" x14ac:dyDescent="0.35">
      <c r="Q1917" t="s">
        <v>2351</v>
      </c>
    </row>
    <row r="1918" spans="17:17" x14ac:dyDescent="0.35">
      <c r="Q1918" t="s">
        <v>2352</v>
      </c>
    </row>
    <row r="1919" spans="17:17" x14ac:dyDescent="0.35">
      <c r="Q1919" t="s">
        <v>2353</v>
      </c>
    </row>
    <row r="1920" spans="17:17" x14ac:dyDescent="0.35">
      <c r="Q1920" t="s">
        <v>2354</v>
      </c>
    </row>
    <row r="1921" spans="17:17" x14ac:dyDescent="0.35">
      <c r="Q1921" t="s">
        <v>2355</v>
      </c>
    </row>
    <row r="1922" spans="17:17" x14ac:dyDescent="0.35">
      <c r="Q1922" t="s">
        <v>2356</v>
      </c>
    </row>
    <row r="1923" spans="17:17" x14ac:dyDescent="0.35">
      <c r="Q1923" t="s">
        <v>2357</v>
      </c>
    </row>
    <row r="1924" spans="17:17" x14ac:dyDescent="0.35">
      <c r="Q1924" t="s">
        <v>2358</v>
      </c>
    </row>
    <row r="1925" spans="17:17" x14ac:dyDescent="0.35">
      <c r="Q1925" t="s">
        <v>2359</v>
      </c>
    </row>
    <row r="1926" spans="17:17" x14ac:dyDescent="0.35">
      <c r="Q1926" t="s">
        <v>2360</v>
      </c>
    </row>
    <row r="1927" spans="17:17" x14ac:dyDescent="0.35">
      <c r="Q1927" t="s">
        <v>2361</v>
      </c>
    </row>
    <row r="1928" spans="17:17" x14ac:dyDescent="0.35">
      <c r="Q1928" t="s">
        <v>2362</v>
      </c>
    </row>
    <row r="1929" spans="17:17" x14ac:dyDescent="0.35">
      <c r="Q1929" t="s">
        <v>2363</v>
      </c>
    </row>
    <row r="1930" spans="17:17" x14ac:dyDescent="0.35">
      <c r="Q1930" t="s">
        <v>2364</v>
      </c>
    </row>
    <row r="1931" spans="17:17" x14ac:dyDescent="0.35">
      <c r="Q1931" t="s">
        <v>2365</v>
      </c>
    </row>
    <row r="1932" spans="17:17" x14ac:dyDescent="0.35">
      <c r="Q1932" t="s">
        <v>2366</v>
      </c>
    </row>
    <row r="1933" spans="17:17" x14ac:dyDescent="0.35">
      <c r="Q1933" t="s">
        <v>2367</v>
      </c>
    </row>
    <row r="1934" spans="17:17" x14ac:dyDescent="0.35">
      <c r="Q1934" t="s">
        <v>2368</v>
      </c>
    </row>
    <row r="1935" spans="17:17" x14ac:dyDescent="0.35">
      <c r="Q1935" t="s">
        <v>2369</v>
      </c>
    </row>
    <row r="1936" spans="17:17" x14ac:dyDescent="0.35">
      <c r="Q1936" t="s">
        <v>2370</v>
      </c>
    </row>
    <row r="1937" spans="17:17" x14ac:dyDescent="0.35">
      <c r="Q1937" t="s">
        <v>2371</v>
      </c>
    </row>
    <row r="1938" spans="17:17" x14ac:dyDescent="0.35">
      <c r="Q1938" t="s">
        <v>2372</v>
      </c>
    </row>
    <row r="1939" spans="17:17" x14ac:dyDescent="0.35">
      <c r="Q1939" t="s">
        <v>2373</v>
      </c>
    </row>
    <row r="1940" spans="17:17" x14ac:dyDescent="0.35">
      <c r="Q1940" t="s">
        <v>2374</v>
      </c>
    </row>
    <row r="1941" spans="17:17" x14ac:dyDescent="0.35">
      <c r="Q1941" t="s">
        <v>2375</v>
      </c>
    </row>
    <row r="1942" spans="17:17" x14ac:dyDescent="0.35">
      <c r="Q1942" t="s">
        <v>2376</v>
      </c>
    </row>
    <row r="1943" spans="17:17" x14ac:dyDescent="0.35">
      <c r="Q1943" t="s">
        <v>2377</v>
      </c>
    </row>
    <row r="1944" spans="17:17" x14ac:dyDescent="0.35">
      <c r="Q1944" t="s">
        <v>2378</v>
      </c>
    </row>
    <row r="1945" spans="17:17" x14ac:dyDescent="0.35">
      <c r="Q1945" t="s">
        <v>2379</v>
      </c>
    </row>
    <row r="1946" spans="17:17" x14ac:dyDescent="0.35">
      <c r="Q1946" t="s">
        <v>2380</v>
      </c>
    </row>
    <row r="1947" spans="17:17" x14ac:dyDescent="0.35">
      <c r="Q1947" t="s">
        <v>2381</v>
      </c>
    </row>
    <row r="1948" spans="17:17" x14ac:dyDescent="0.35">
      <c r="Q1948" t="s">
        <v>2382</v>
      </c>
    </row>
    <row r="1949" spans="17:17" x14ac:dyDescent="0.35">
      <c r="Q1949" t="s">
        <v>2383</v>
      </c>
    </row>
    <row r="1950" spans="17:17" x14ac:dyDescent="0.35">
      <c r="Q1950" t="s">
        <v>2384</v>
      </c>
    </row>
    <row r="1951" spans="17:17" x14ac:dyDescent="0.35">
      <c r="Q1951" t="s">
        <v>2385</v>
      </c>
    </row>
    <row r="1952" spans="17:17" x14ac:dyDescent="0.35">
      <c r="Q1952" t="s">
        <v>2386</v>
      </c>
    </row>
    <row r="1953" spans="17:17" x14ac:dyDescent="0.35">
      <c r="Q1953" t="s">
        <v>2387</v>
      </c>
    </row>
    <row r="1954" spans="17:17" x14ac:dyDescent="0.35">
      <c r="Q1954" t="s">
        <v>2388</v>
      </c>
    </row>
    <row r="1955" spans="17:17" x14ac:dyDescent="0.35">
      <c r="Q1955" t="s">
        <v>2389</v>
      </c>
    </row>
    <row r="1956" spans="17:17" x14ac:dyDescent="0.35">
      <c r="Q1956" t="s">
        <v>2390</v>
      </c>
    </row>
    <row r="1957" spans="17:17" x14ac:dyDescent="0.35">
      <c r="Q1957" t="s">
        <v>2391</v>
      </c>
    </row>
    <row r="1958" spans="17:17" x14ac:dyDescent="0.35">
      <c r="Q1958" t="s">
        <v>2392</v>
      </c>
    </row>
    <row r="1959" spans="17:17" x14ac:dyDescent="0.35">
      <c r="Q1959" t="s">
        <v>2393</v>
      </c>
    </row>
    <row r="1960" spans="17:17" x14ac:dyDescent="0.35">
      <c r="Q1960" t="s">
        <v>2394</v>
      </c>
    </row>
    <row r="1961" spans="17:17" x14ac:dyDescent="0.35">
      <c r="Q1961" t="s">
        <v>2395</v>
      </c>
    </row>
    <row r="1962" spans="17:17" x14ac:dyDescent="0.35">
      <c r="Q1962" t="s">
        <v>2396</v>
      </c>
    </row>
    <row r="1963" spans="17:17" x14ac:dyDescent="0.35">
      <c r="Q1963" t="s">
        <v>2397</v>
      </c>
    </row>
    <row r="1964" spans="17:17" x14ac:dyDescent="0.35">
      <c r="Q1964" t="s">
        <v>2398</v>
      </c>
    </row>
    <row r="1965" spans="17:17" x14ac:dyDescent="0.35">
      <c r="Q1965" t="s">
        <v>2399</v>
      </c>
    </row>
    <row r="1966" spans="17:17" x14ac:dyDescent="0.35">
      <c r="Q1966" t="s">
        <v>2400</v>
      </c>
    </row>
    <row r="1967" spans="17:17" x14ac:dyDescent="0.35">
      <c r="Q1967" t="s">
        <v>2401</v>
      </c>
    </row>
    <row r="1968" spans="17:17" x14ac:dyDescent="0.35">
      <c r="Q1968" t="s">
        <v>2402</v>
      </c>
    </row>
    <row r="1969" spans="17:17" x14ac:dyDescent="0.35">
      <c r="Q1969" t="s">
        <v>2403</v>
      </c>
    </row>
    <row r="1970" spans="17:17" x14ac:dyDescent="0.35">
      <c r="Q1970" t="s">
        <v>2404</v>
      </c>
    </row>
    <row r="1971" spans="17:17" x14ac:dyDescent="0.35">
      <c r="Q1971" t="s">
        <v>2405</v>
      </c>
    </row>
    <row r="1972" spans="17:17" x14ac:dyDescent="0.35">
      <c r="Q1972" t="s">
        <v>2406</v>
      </c>
    </row>
    <row r="1973" spans="17:17" x14ac:dyDescent="0.35">
      <c r="Q1973" t="s">
        <v>2407</v>
      </c>
    </row>
    <row r="1974" spans="17:17" x14ac:dyDescent="0.35">
      <c r="Q1974" t="s">
        <v>2408</v>
      </c>
    </row>
    <row r="1975" spans="17:17" x14ac:dyDescent="0.35">
      <c r="Q1975" t="s">
        <v>2409</v>
      </c>
    </row>
    <row r="1976" spans="17:17" x14ac:dyDescent="0.35">
      <c r="Q1976" t="s">
        <v>2410</v>
      </c>
    </row>
    <row r="1977" spans="17:17" x14ac:dyDescent="0.35">
      <c r="Q1977" t="s">
        <v>2411</v>
      </c>
    </row>
    <row r="1978" spans="17:17" x14ac:dyDescent="0.35">
      <c r="Q1978" t="s">
        <v>2412</v>
      </c>
    </row>
    <row r="1979" spans="17:17" x14ac:dyDescent="0.35">
      <c r="Q1979" t="s">
        <v>2413</v>
      </c>
    </row>
    <row r="1980" spans="17:17" x14ac:dyDescent="0.35">
      <c r="Q1980" t="s">
        <v>2414</v>
      </c>
    </row>
    <row r="1981" spans="17:17" x14ac:dyDescent="0.35">
      <c r="Q1981" t="s">
        <v>2415</v>
      </c>
    </row>
    <row r="1982" spans="17:17" x14ac:dyDescent="0.35">
      <c r="Q1982" t="s">
        <v>2416</v>
      </c>
    </row>
    <row r="1983" spans="17:17" x14ac:dyDescent="0.35">
      <c r="Q1983" t="s">
        <v>2417</v>
      </c>
    </row>
    <row r="1984" spans="17:17" x14ac:dyDescent="0.35">
      <c r="Q1984" t="s">
        <v>2418</v>
      </c>
    </row>
    <row r="1985" spans="17:17" x14ac:dyDescent="0.35">
      <c r="Q1985" t="s">
        <v>2419</v>
      </c>
    </row>
    <row r="1986" spans="17:17" x14ac:dyDescent="0.35">
      <c r="Q1986" t="s">
        <v>2420</v>
      </c>
    </row>
    <row r="1987" spans="17:17" x14ac:dyDescent="0.35">
      <c r="Q1987" t="s">
        <v>2421</v>
      </c>
    </row>
    <row r="1988" spans="17:17" x14ac:dyDescent="0.35">
      <c r="Q1988" t="s">
        <v>2422</v>
      </c>
    </row>
    <row r="1989" spans="17:17" x14ac:dyDescent="0.35">
      <c r="Q1989" t="s">
        <v>2423</v>
      </c>
    </row>
    <row r="1990" spans="17:17" x14ac:dyDescent="0.35">
      <c r="Q1990" t="s">
        <v>2424</v>
      </c>
    </row>
    <row r="1991" spans="17:17" x14ac:dyDescent="0.35">
      <c r="Q1991" t="s">
        <v>2425</v>
      </c>
    </row>
    <row r="1992" spans="17:17" x14ac:dyDescent="0.35">
      <c r="Q1992" t="s">
        <v>2426</v>
      </c>
    </row>
    <row r="1993" spans="17:17" x14ac:dyDescent="0.35">
      <c r="Q1993" t="s">
        <v>2427</v>
      </c>
    </row>
    <row r="1994" spans="17:17" x14ac:dyDescent="0.35">
      <c r="Q1994" t="s">
        <v>2428</v>
      </c>
    </row>
    <row r="1995" spans="17:17" x14ac:dyDescent="0.35">
      <c r="Q1995" t="s">
        <v>2429</v>
      </c>
    </row>
    <row r="1996" spans="17:17" x14ac:dyDescent="0.35">
      <c r="Q1996" t="s">
        <v>2430</v>
      </c>
    </row>
    <row r="1997" spans="17:17" x14ac:dyDescent="0.35">
      <c r="Q1997" t="s">
        <v>2431</v>
      </c>
    </row>
    <row r="1998" spans="17:17" x14ac:dyDescent="0.35">
      <c r="Q1998" t="s">
        <v>2432</v>
      </c>
    </row>
    <row r="1999" spans="17:17" x14ac:dyDescent="0.35">
      <c r="Q1999" t="s">
        <v>2433</v>
      </c>
    </row>
    <row r="2000" spans="17:17" x14ac:dyDescent="0.35">
      <c r="Q2000" t="s">
        <v>2434</v>
      </c>
    </row>
    <row r="2001" spans="17:17" x14ac:dyDescent="0.35">
      <c r="Q2001" t="s">
        <v>2435</v>
      </c>
    </row>
    <row r="2002" spans="17:17" x14ac:dyDescent="0.35">
      <c r="Q2002" t="s">
        <v>2436</v>
      </c>
    </row>
    <row r="2003" spans="17:17" x14ac:dyDescent="0.35">
      <c r="Q2003" t="s">
        <v>2437</v>
      </c>
    </row>
    <row r="2004" spans="17:17" x14ac:dyDescent="0.35">
      <c r="Q2004" t="s">
        <v>2438</v>
      </c>
    </row>
    <row r="2005" spans="17:17" x14ac:dyDescent="0.35">
      <c r="Q2005" t="s">
        <v>2439</v>
      </c>
    </row>
    <row r="2006" spans="17:17" x14ac:dyDescent="0.35">
      <c r="Q2006" t="s">
        <v>2440</v>
      </c>
    </row>
    <row r="2007" spans="17:17" x14ac:dyDescent="0.35">
      <c r="Q2007" t="s">
        <v>2441</v>
      </c>
    </row>
    <row r="2008" spans="17:17" x14ac:dyDescent="0.35">
      <c r="Q2008" t="s">
        <v>2442</v>
      </c>
    </row>
    <row r="2009" spans="17:17" x14ac:dyDescent="0.35">
      <c r="Q2009" t="s">
        <v>2443</v>
      </c>
    </row>
    <row r="2010" spans="17:17" x14ac:dyDescent="0.35">
      <c r="Q2010" t="s">
        <v>2444</v>
      </c>
    </row>
    <row r="2011" spans="17:17" x14ac:dyDescent="0.35">
      <c r="Q2011" t="s">
        <v>2445</v>
      </c>
    </row>
    <row r="2012" spans="17:17" x14ac:dyDescent="0.35">
      <c r="Q2012" t="s">
        <v>2446</v>
      </c>
    </row>
    <row r="2013" spans="17:17" x14ac:dyDescent="0.35">
      <c r="Q2013" t="s">
        <v>2447</v>
      </c>
    </row>
    <row r="2014" spans="17:17" x14ac:dyDescent="0.35">
      <c r="Q2014" t="s">
        <v>2448</v>
      </c>
    </row>
    <row r="2015" spans="17:17" x14ac:dyDescent="0.35">
      <c r="Q2015" t="s">
        <v>2449</v>
      </c>
    </row>
    <row r="2016" spans="17:17" x14ac:dyDescent="0.35">
      <c r="Q2016" t="s">
        <v>2450</v>
      </c>
    </row>
    <row r="2017" spans="17:17" x14ac:dyDescent="0.35">
      <c r="Q2017" t="s">
        <v>2451</v>
      </c>
    </row>
    <row r="2018" spans="17:17" x14ac:dyDescent="0.35">
      <c r="Q2018" t="s">
        <v>2452</v>
      </c>
    </row>
    <row r="2019" spans="17:17" x14ac:dyDescent="0.35">
      <c r="Q2019" t="s">
        <v>2453</v>
      </c>
    </row>
    <row r="2020" spans="17:17" x14ac:dyDescent="0.35">
      <c r="Q2020" t="s">
        <v>2454</v>
      </c>
    </row>
    <row r="2021" spans="17:17" x14ac:dyDescent="0.35">
      <c r="Q2021" t="s">
        <v>2455</v>
      </c>
    </row>
    <row r="2022" spans="17:17" x14ac:dyDescent="0.35">
      <c r="Q2022" t="s">
        <v>2456</v>
      </c>
    </row>
    <row r="2023" spans="17:17" x14ac:dyDescent="0.35">
      <c r="Q2023" t="s">
        <v>2457</v>
      </c>
    </row>
    <row r="2024" spans="17:17" x14ac:dyDescent="0.35">
      <c r="Q2024" t="s">
        <v>2458</v>
      </c>
    </row>
    <row r="2025" spans="17:17" x14ac:dyDescent="0.35">
      <c r="Q2025" t="s">
        <v>2459</v>
      </c>
    </row>
    <row r="2026" spans="17:17" x14ac:dyDescent="0.35">
      <c r="Q2026" t="s">
        <v>2460</v>
      </c>
    </row>
    <row r="2027" spans="17:17" x14ac:dyDescent="0.35">
      <c r="Q2027" t="s">
        <v>2461</v>
      </c>
    </row>
    <row r="2028" spans="17:17" x14ac:dyDescent="0.35">
      <c r="Q2028" t="s">
        <v>2462</v>
      </c>
    </row>
    <row r="2029" spans="17:17" x14ac:dyDescent="0.35">
      <c r="Q2029" t="s">
        <v>2463</v>
      </c>
    </row>
    <row r="2030" spans="17:17" x14ac:dyDescent="0.35">
      <c r="Q2030" t="s">
        <v>2464</v>
      </c>
    </row>
    <row r="2031" spans="17:17" x14ac:dyDescent="0.35">
      <c r="Q2031" t="s">
        <v>2465</v>
      </c>
    </row>
    <row r="2032" spans="17:17" x14ac:dyDescent="0.35">
      <c r="Q2032" t="s">
        <v>2466</v>
      </c>
    </row>
    <row r="2033" spans="17:17" x14ac:dyDescent="0.35">
      <c r="Q2033" t="s">
        <v>2467</v>
      </c>
    </row>
    <row r="2034" spans="17:17" x14ac:dyDescent="0.35">
      <c r="Q2034" t="s">
        <v>2468</v>
      </c>
    </row>
    <row r="2035" spans="17:17" x14ac:dyDescent="0.35">
      <c r="Q2035" t="s">
        <v>2469</v>
      </c>
    </row>
    <row r="2036" spans="17:17" x14ac:dyDescent="0.35">
      <c r="Q2036" t="s">
        <v>2470</v>
      </c>
    </row>
    <row r="2037" spans="17:17" x14ac:dyDescent="0.35">
      <c r="Q2037" t="s">
        <v>2471</v>
      </c>
    </row>
    <row r="2038" spans="17:17" x14ac:dyDescent="0.35">
      <c r="Q2038" t="s">
        <v>2472</v>
      </c>
    </row>
    <row r="2039" spans="17:17" x14ac:dyDescent="0.35">
      <c r="Q2039" t="s">
        <v>2473</v>
      </c>
    </row>
    <row r="2040" spans="17:17" x14ac:dyDescent="0.35">
      <c r="Q2040" t="s">
        <v>2474</v>
      </c>
    </row>
    <row r="2041" spans="17:17" x14ac:dyDescent="0.35">
      <c r="Q2041" t="s">
        <v>2475</v>
      </c>
    </row>
    <row r="2042" spans="17:17" x14ac:dyDescent="0.35">
      <c r="Q2042" t="s">
        <v>2476</v>
      </c>
    </row>
    <row r="2043" spans="17:17" x14ac:dyDescent="0.35">
      <c r="Q2043" t="s">
        <v>2477</v>
      </c>
    </row>
    <row r="2044" spans="17:17" x14ac:dyDescent="0.35">
      <c r="Q2044" t="s">
        <v>2478</v>
      </c>
    </row>
    <row r="2045" spans="17:17" x14ac:dyDescent="0.35">
      <c r="Q2045" t="s">
        <v>2479</v>
      </c>
    </row>
    <row r="2046" spans="17:17" x14ac:dyDescent="0.35">
      <c r="Q2046" t="s">
        <v>2480</v>
      </c>
    </row>
    <row r="2047" spans="17:17" x14ac:dyDescent="0.35">
      <c r="Q2047" t="s">
        <v>2481</v>
      </c>
    </row>
    <row r="2048" spans="17:17" x14ac:dyDescent="0.35">
      <c r="Q2048" t="s">
        <v>2482</v>
      </c>
    </row>
    <row r="2049" spans="17:17" x14ac:dyDescent="0.35">
      <c r="Q2049" t="s">
        <v>2483</v>
      </c>
    </row>
    <row r="2050" spans="17:17" x14ac:dyDescent="0.35">
      <c r="Q2050" t="s">
        <v>2484</v>
      </c>
    </row>
    <row r="2051" spans="17:17" x14ac:dyDescent="0.35">
      <c r="Q2051" t="s">
        <v>2485</v>
      </c>
    </row>
    <row r="2052" spans="17:17" x14ac:dyDescent="0.35">
      <c r="Q2052" t="s">
        <v>2486</v>
      </c>
    </row>
    <row r="2053" spans="17:17" x14ac:dyDescent="0.35">
      <c r="Q2053" t="s">
        <v>2487</v>
      </c>
    </row>
    <row r="2054" spans="17:17" x14ac:dyDescent="0.35">
      <c r="Q2054" t="s">
        <v>2488</v>
      </c>
    </row>
    <row r="2055" spans="17:17" x14ac:dyDescent="0.35">
      <c r="Q2055" t="s">
        <v>2489</v>
      </c>
    </row>
    <row r="2056" spans="17:17" x14ac:dyDescent="0.35">
      <c r="Q2056" t="s">
        <v>2490</v>
      </c>
    </row>
    <row r="2057" spans="17:17" x14ac:dyDescent="0.35">
      <c r="Q2057" t="s">
        <v>2491</v>
      </c>
    </row>
    <row r="2058" spans="17:17" x14ac:dyDescent="0.35">
      <c r="Q2058" t="s">
        <v>2492</v>
      </c>
    </row>
    <row r="2059" spans="17:17" x14ac:dyDescent="0.35">
      <c r="Q2059" t="s">
        <v>2493</v>
      </c>
    </row>
    <row r="2060" spans="17:17" x14ac:dyDescent="0.35">
      <c r="Q2060" t="s">
        <v>2494</v>
      </c>
    </row>
    <row r="2061" spans="17:17" x14ac:dyDescent="0.35">
      <c r="Q2061" t="s">
        <v>2495</v>
      </c>
    </row>
    <row r="2062" spans="17:17" x14ac:dyDescent="0.35">
      <c r="Q2062" t="s">
        <v>2496</v>
      </c>
    </row>
    <row r="2063" spans="17:17" x14ac:dyDescent="0.35">
      <c r="Q2063" t="s">
        <v>2497</v>
      </c>
    </row>
    <row r="2064" spans="17:17" x14ac:dyDescent="0.35">
      <c r="Q2064" t="s">
        <v>2498</v>
      </c>
    </row>
    <row r="2065" spans="17:17" x14ac:dyDescent="0.35">
      <c r="Q2065" t="s">
        <v>2499</v>
      </c>
    </row>
    <row r="2066" spans="17:17" x14ac:dyDescent="0.35">
      <c r="Q2066" t="s">
        <v>2500</v>
      </c>
    </row>
    <row r="2067" spans="17:17" x14ac:dyDescent="0.35">
      <c r="Q2067" t="s">
        <v>2501</v>
      </c>
    </row>
    <row r="2068" spans="17:17" x14ac:dyDescent="0.35">
      <c r="Q2068" t="s">
        <v>2502</v>
      </c>
    </row>
    <row r="2069" spans="17:17" x14ac:dyDescent="0.35">
      <c r="Q2069" t="s">
        <v>2503</v>
      </c>
    </row>
    <row r="2070" spans="17:17" x14ac:dyDescent="0.35">
      <c r="Q2070" t="s">
        <v>2504</v>
      </c>
    </row>
    <row r="2071" spans="17:17" x14ac:dyDescent="0.35">
      <c r="Q2071" t="s">
        <v>2505</v>
      </c>
    </row>
    <row r="2072" spans="17:17" x14ac:dyDescent="0.35">
      <c r="Q2072" t="s">
        <v>2506</v>
      </c>
    </row>
    <row r="2073" spans="17:17" x14ac:dyDescent="0.35">
      <c r="Q2073" t="s">
        <v>2507</v>
      </c>
    </row>
    <row r="2074" spans="17:17" x14ac:dyDescent="0.35">
      <c r="Q2074" t="s">
        <v>2508</v>
      </c>
    </row>
    <row r="2075" spans="17:17" x14ac:dyDescent="0.35">
      <c r="Q2075" t="s">
        <v>2509</v>
      </c>
    </row>
    <row r="2076" spans="17:17" x14ac:dyDescent="0.35">
      <c r="Q2076" t="s">
        <v>2510</v>
      </c>
    </row>
    <row r="2077" spans="17:17" x14ac:dyDescent="0.35">
      <c r="Q2077" t="s">
        <v>2511</v>
      </c>
    </row>
    <row r="2078" spans="17:17" x14ac:dyDescent="0.35">
      <c r="Q2078" t="s">
        <v>2512</v>
      </c>
    </row>
    <row r="2079" spans="17:17" x14ac:dyDescent="0.35">
      <c r="Q2079" t="s">
        <v>2513</v>
      </c>
    </row>
    <row r="2080" spans="17:17" x14ac:dyDescent="0.35">
      <c r="Q2080" t="s">
        <v>2514</v>
      </c>
    </row>
    <row r="2081" spans="17:17" x14ac:dyDescent="0.35">
      <c r="Q2081" t="s">
        <v>2515</v>
      </c>
    </row>
    <row r="2082" spans="17:17" x14ac:dyDescent="0.35">
      <c r="Q2082" t="s">
        <v>2516</v>
      </c>
    </row>
    <row r="2083" spans="17:17" x14ac:dyDescent="0.35">
      <c r="Q2083" t="s">
        <v>2517</v>
      </c>
    </row>
    <row r="2084" spans="17:17" x14ac:dyDescent="0.35">
      <c r="Q2084" t="s">
        <v>2518</v>
      </c>
    </row>
    <row r="2085" spans="17:17" x14ac:dyDescent="0.35">
      <c r="Q2085" t="s">
        <v>2519</v>
      </c>
    </row>
    <row r="2086" spans="17:17" x14ac:dyDescent="0.35">
      <c r="Q2086" t="s">
        <v>2520</v>
      </c>
    </row>
    <row r="2087" spans="17:17" x14ac:dyDescent="0.35">
      <c r="Q2087" t="s">
        <v>2521</v>
      </c>
    </row>
    <row r="2088" spans="17:17" x14ac:dyDescent="0.35">
      <c r="Q2088" t="s">
        <v>2522</v>
      </c>
    </row>
    <row r="2089" spans="17:17" x14ac:dyDescent="0.35">
      <c r="Q2089" t="s">
        <v>2523</v>
      </c>
    </row>
    <row r="2090" spans="17:17" x14ac:dyDescent="0.35">
      <c r="Q2090" t="s">
        <v>2524</v>
      </c>
    </row>
    <row r="2091" spans="17:17" x14ac:dyDescent="0.35">
      <c r="Q2091" t="s">
        <v>2525</v>
      </c>
    </row>
    <row r="2092" spans="17:17" x14ac:dyDescent="0.35">
      <c r="Q2092" t="s">
        <v>2526</v>
      </c>
    </row>
    <row r="2093" spans="17:17" x14ac:dyDescent="0.35">
      <c r="Q2093" t="s">
        <v>2527</v>
      </c>
    </row>
    <row r="2094" spans="17:17" x14ac:dyDescent="0.35">
      <c r="Q2094" t="s">
        <v>2528</v>
      </c>
    </row>
    <row r="2095" spans="17:17" x14ac:dyDescent="0.35">
      <c r="Q2095" t="s">
        <v>2529</v>
      </c>
    </row>
    <row r="2096" spans="17:17" x14ac:dyDescent="0.35">
      <c r="Q2096" t="s">
        <v>2530</v>
      </c>
    </row>
    <row r="2097" spans="17:17" x14ac:dyDescent="0.35">
      <c r="Q2097" t="s">
        <v>2531</v>
      </c>
    </row>
    <row r="2098" spans="17:17" x14ac:dyDescent="0.35">
      <c r="Q2098" t="s">
        <v>2532</v>
      </c>
    </row>
    <row r="2099" spans="17:17" x14ac:dyDescent="0.35">
      <c r="Q2099" t="s">
        <v>2533</v>
      </c>
    </row>
    <row r="2100" spans="17:17" x14ac:dyDescent="0.35">
      <c r="Q2100" t="s">
        <v>2534</v>
      </c>
    </row>
    <row r="2101" spans="17:17" x14ac:dyDescent="0.35">
      <c r="Q2101" t="s">
        <v>2535</v>
      </c>
    </row>
    <row r="2102" spans="17:17" x14ac:dyDescent="0.35">
      <c r="Q2102" t="s">
        <v>2536</v>
      </c>
    </row>
    <row r="2103" spans="17:17" x14ac:dyDescent="0.35">
      <c r="Q2103" t="s">
        <v>2537</v>
      </c>
    </row>
    <row r="2104" spans="17:17" x14ac:dyDescent="0.35">
      <c r="Q2104" t="s">
        <v>2538</v>
      </c>
    </row>
    <row r="2105" spans="17:17" x14ac:dyDescent="0.35">
      <c r="Q2105" t="s">
        <v>2539</v>
      </c>
    </row>
    <row r="2106" spans="17:17" x14ac:dyDescent="0.35">
      <c r="Q2106" t="s">
        <v>2540</v>
      </c>
    </row>
    <row r="2107" spans="17:17" x14ac:dyDescent="0.35">
      <c r="Q2107" t="s">
        <v>2541</v>
      </c>
    </row>
    <row r="2108" spans="17:17" x14ac:dyDescent="0.35">
      <c r="Q2108" t="s">
        <v>2542</v>
      </c>
    </row>
    <row r="2109" spans="17:17" x14ac:dyDescent="0.35">
      <c r="Q2109" t="s">
        <v>2543</v>
      </c>
    </row>
    <row r="2110" spans="17:17" x14ac:dyDescent="0.35">
      <c r="Q2110" t="s">
        <v>2544</v>
      </c>
    </row>
    <row r="2111" spans="17:17" x14ac:dyDescent="0.35">
      <c r="Q2111" t="s">
        <v>2545</v>
      </c>
    </row>
    <row r="2112" spans="17:17" x14ac:dyDescent="0.35">
      <c r="Q2112" t="s">
        <v>2546</v>
      </c>
    </row>
    <row r="2113" spans="17:17" x14ac:dyDescent="0.35">
      <c r="Q2113" t="s">
        <v>2547</v>
      </c>
    </row>
    <row r="2114" spans="17:17" x14ac:dyDescent="0.35">
      <c r="Q2114" t="s">
        <v>2548</v>
      </c>
    </row>
    <row r="2115" spans="17:17" x14ac:dyDescent="0.35">
      <c r="Q2115" t="s">
        <v>2549</v>
      </c>
    </row>
    <row r="2116" spans="17:17" x14ac:dyDescent="0.35">
      <c r="Q2116" t="s">
        <v>2550</v>
      </c>
    </row>
    <row r="2117" spans="17:17" x14ac:dyDescent="0.35">
      <c r="Q2117" t="s">
        <v>2551</v>
      </c>
    </row>
    <row r="2118" spans="17:17" x14ac:dyDescent="0.35">
      <c r="Q2118" t="s">
        <v>2552</v>
      </c>
    </row>
    <row r="2119" spans="17:17" x14ac:dyDescent="0.35">
      <c r="Q2119" t="s">
        <v>2553</v>
      </c>
    </row>
    <row r="2120" spans="17:17" x14ac:dyDescent="0.35">
      <c r="Q2120" t="s">
        <v>2554</v>
      </c>
    </row>
    <row r="2121" spans="17:17" x14ac:dyDescent="0.35">
      <c r="Q2121" t="s">
        <v>2555</v>
      </c>
    </row>
    <row r="2122" spans="17:17" x14ac:dyDescent="0.35">
      <c r="Q2122" t="s">
        <v>2556</v>
      </c>
    </row>
    <row r="2123" spans="17:17" x14ac:dyDescent="0.35">
      <c r="Q2123" t="s">
        <v>2557</v>
      </c>
    </row>
    <row r="2124" spans="17:17" x14ac:dyDescent="0.35">
      <c r="Q2124" t="s">
        <v>2558</v>
      </c>
    </row>
    <row r="2125" spans="17:17" x14ac:dyDescent="0.35">
      <c r="Q2125" t="s">
        <v>2559</v>
      </c>
    </row>
    <row r="2126" spans="17:17" x14ac:dyDescent="0.35">
      <c r="Q2126" t="s">
        <v>2560</v>
      </c>
    </row>
    <row r="2127" spans="17:17" x14ac:dyDescent="0.35">
      <c r="Q2127" t="s">
        <v>2561</v>
      </c>
    </row>
    <row r="2128" spans="17:17" x14ac:dyDescent="0.35">
      <c r="Q2128" t="s">
        <v>2562</v>
      </c>
    </row>
    <row r="2129" spans="17:17" x14ac:dyDescent="0.35">
      <c r="Q2129" t="s">
        <v>2563</v>
      </c>
    </row>
    <row r="2130" spans="17:17" x14ac:dyDescent="0.35">
      <c r="Q2130" t="s">
        <v>2564</v>
      </c>
    </row>
    <row r="2131" spans="17:17" x14ac:dyDescent="0.35">
      <c r="Q2131" t="s">
        <v>2565</v>
      </c>
    </row>
    <row r="2132" spans="17:17" x14ac:dyDescent="0.35">
      <c r="Q2132" t="s">
        <v>2566</v>
      </c>
    </row>
    <row r="2133" spans="17:17" x14ac:dyDescent="0.35">
      <c r="Q2133" t="s">
        <v>2567</v>
      </c>
    </row>
    <row r="2134" spans="17:17" x14ac:dyDescent="0.35">
      <c r="Q2134" t="s">
        <v>2568</v>
      </c>
    </row>
    <row r="2135" spans="17:17" x14ac:dyDescent="0.35">
      <c r="Q2135" t="s">
        <v>2569</v>
      </c>
    </row>
    <row r="2136" spans="17:17" x14ac:dyDescent="0.35">
      <c r="Q2136" t="s">
        <v>2570</v>
      </c>
    </row>
    <row r="2137" spans="17:17" x14ac:dyDescent="0.35">
      <c r="Q2137" t="s">
        <v>2571</v>
      </c>
    </row>
    <row r="2138" spans="17:17" x14ac:dyDescent="0.35">
      <c r="Q2138" t="s">
        <v>2572</v>
      </c>
    </row>
    <row r="2139" spans="17:17" x14ac:dyDescent="0.35">
      <c r="Q2139" t="s">
        <v>2573</v>
      </c>
    </row>
    <row r="2140" spans="17:17" x14ac:dyDescent="0.35">
      <c r="Q2140" t="s">
        <v>2574</v>
      </c>
    </row>
    <row r="2141" spans="17:17" x14ac:dyDescent="0.35">
      <c r="Q2141" t="s">
        <v>2575</v>
      </c>
    </row>
    <row r="2142" spans="17:17" x14ac:dyDescent="0.35">
      <c r="Q2142" t="s">
        <v>2576</v>
      </c>
    </row>
    <row r="2143" spans="17:17" x14ac:dyDescent="0.35">
      <c r="Q2143" t="s">
        <v>2577</v>
      </c>
    </row>
    <row r="2144" spans="17:17" x14ac:dyDescent="0.35">
      <c r="Q2144" t="s">
        <v>2578</v>
      </c>
    </row>
    <row r="2145" spans="17:17" x14ac:dyDescent="0.35">
      <c r="Q2145" t="s">
        <v>2579</v>
      </c>
    </row>
    <row r="2146" spans="17:17" x14ac:dyDescent="0.35">
      <c r="Q2146" t="s">
        <v>2580</v>
      </c>
    </row>
    <row r="2147" spans="17:17" x14ac:dyDescent="0.35">
      <c r="Q2147" t="s">
        <v>2581</v>
      </c>
    </row>
    <row r="2148" spans="17:17" x14ac:dyDescent="0.35">
      <c r="Q2148" t="s">
        <v>2582</v>
      </c>
    </row>
    <row r="2149" spans="17:17" x14ac:dyDescent="0.35">
      <c r="Q2149" t="s">
        <v>2583</v>
      </c>
    </row>
    <row r="2150" spans="17:17" x14ac:dyDescent="0.35">
      <c r="Q2150" t="s">
        <v>2584</v>
      </c>
    </row>
    <row r="2151" spans="17:17" x14ac:dyDescent="0.35">
      <c r="Q2151" t="s">
        <v>2585</v>
      </c>
    </row>
    <row r="2152" spans="17:17" x14ac:dyDescent="0.35">
      <c r="Q2152" t="s">
        <v>2586</v>
      </c>
    </row>
    <row r="2153" spans="17:17" x14ac:dyDescent="0.35">
      <c r="Q2153" t="s">
        <v>2587</v>
      </c>
    </row>
    <row r="2154" spans="17:17" x14ac:dyDescent="0.35">
      <c r="Q2154" t="s">
        <v>2588</v>
      </c>
    </row>
    <row r="2155" spans="17:17" x14ac:dyDescent="0.35">
      <c r="Q2155" t="s">
        <v>2589</v>
      </c>
    </row>
    <row r="2156" spans="17:17" x14ac:dyDescent="0.35">
      <c r="Q2156" t="s">
        <v>2590</v>
      </c>
    </row>
    <row r="2157" spans="17:17" x14ac:dyDescent="0.35">
      <c r="Q2157" t="s">
        <v>2591</v>
      </c>
    </row>
    <row r="2158" spans="17:17" x14ac:dyDescent="0.35">
      <c r="Q2158" t="s">
        <v>2592</v>
      </c>
    </row>
    <row r="2159" spans="17:17" x14ac:dyDescent="0.35">
      <c r="Q2159" t="s">
        <v>2593</v>
      </c>
    </row>
    <row r="2160" spans="17:17" x14ac:dyDescent="0.35">
      <c r="Q2160" t="s">
        <v>2594</v>
      </c>
    </row>
    <row r="2161" spans="17:17" x14ac:dyDescent="0.35">
      <c r="Q2161" t="s">
        <v>2595</v>
      </c>
    </row>
    <row r="2162" spans="17:17" x14ac:dyDescent="0.35">
      <c r="Q2162" t="s">
        <v>2596</v>
      </c>
    </row>
    <row r="2163" spans="17:17" x14ac:dyDescent="0.35">
      <c r="Q2163" t="s">
        <v>2597</v>
      </c>
    </row>
    <row r="2164" spans="17:17" x14ac:dyDescent="0.35">
      <c r="Q2164" t="s">
        <v>2598</v>
      </c>
    </row>
    <row r="2165" spans="17:17" x14ac:dyDescent="0.35">
      <c r="Q2165" t="s">
        <v>2599</v>
      </c>
    </row>
    <row r="2166" spans="17:17" x14ac:dyDescent="0.35">
      <c r="Q2166" t="s">
        <v>2600</v>
      </c>
    </row>
    <row r="2167" spans="17:17" x14ac:dyDescent="0.35">
      <c r="Q2167" t="s">
        <v>2601</v>
      </c>
    </row>
    <row r="2168" spans="17:17" x14ac:dyDescent="0.35">
      <c r="Q2168" t="s">
        <v>2602</v>
      </c>
    </row>
    <row r="2169" spans="17:17" x14ac:dyDescent="0.35">
      <c r="Q2169" t="s">
        <v>2603</v>
      </c>
    </row>
    <row r="2170" spans="17:17" x14ac:dyDescent="0.35">
      <c r="Q2170" t="s">
        <v>2604</v>
      </c>
    </row>
    <row r="2171" spans="17:17" x14ac:dyDescent="0.35">
      <c r="Q2171" t="s">
        <v>2605</v>
      </c>
    </row>
    <row r="2172" spans="17:17" x14ac:dyDescent="0.35">
      <c r="Q2172" t="s">
        <v>2606</v>
      </c>
    </row>
    <row r="2173" spans="17:17" x14ac:dyDescent="0.35">
      <c r="Q2173" t="s">
        <v>2607</v>
      </c>
    </row>
    <row r="2174" spans="17:17" x14ac:dyDescent="0.35">
      <c r="Q2174" t="s">
        <v>2608</v>
      </c>
    </row>
    <row r="2175" spans="17:17" x14ac:dyDescent="0.35">
      <c r="Q2175" t="s">
        <v>2609</v>
      </c>
    </row>
    <row r="2176" spans="17:17" x14ac:dyDescent="0.35">
      <c r="Q2176" t="s">
        <v>2610</v>
      </c>
    </row>
    <row r="2177" spans="17:17" x14ac:dyDescent="0.35">
      <c r="Q2177" t="s">
        <v>2611</v>
      </c>
    </row>
    <row r="2178" spans="17:17" x14ac:dyDescent="0.35">
      <c r="Q2178" t="s">
        <v>2612</v>
      </c>
    </row>
    <row r="2179" spans="17:17" x14ac:dyDescent="0.35">
      <c r="Q2179" t="s">
        <v>2613</v>
      </c>
    </row>
    <row r="2180" spans="17:17" x14ac:dyDescent="0.35">
      <c r="Q2180" t="s">
        <v>2614</v>
      </c>
    </row>
    <row r="2181" spans="17:17" x14ac:dyDescent="0.35">
      <c r="Q2181" t="s">
        <v>2615</v>
      </c>
    </row>
    <row r="2182" spans="17:17" x14ac:dyDescent="0.35">
      <c r="Q2182" t="s">
        <v>2616</v>
      </c>
    </row>
    <row r="2183" spans="17:17" x14ac:dyDescent="0.35">
      <c r="Q2183" t="s">
        <v>2617</v>
      </c>
    </row>
    <row r="2184" spans="17:17" x14ac:dyDescent="0.35">
      <c r="Q2184" t="s">
        <v>2618</v>
      </c>
    </row>
    <row r="2185" spans="17:17" x14ac:dyDescent="0.35">
      <c r="Q2185" t="s">
        <v>2619</v>
      </c>
    </row>
    <row r="2186" spans="17:17" x14ac:dyDescent="0.35">
      <c r="Q2186" t="s">
        <v>2620</v>
      </c>
    </row>
    <row r="2187" spans="17:17" x14ac:dyDescent="0.35">
      <c r="Q2187" t="s">
        <v>2621</v>
      </c>
    </row>
    <row r="2188" spans="17:17" x14ac:dyDescent="0.35">
      <c r="Q2188" t="s">
        <v>2622</v>
      </c>
    </row>
    <row r="2189" spans="17:17" x14ac:dyDescent="0.35">
      <c r="Q2189" t="s">
        <v>2623</v>
      </c>
    </row>
    <row r="2190" spans="17:17" x14ac:dyDescent="0.35">
      <c r="Q2190" t="s">
        <v>2624</v>
      </c>
    </row>
    <row r="2191" spans="17:17" x14ac:dyDescent="0.35">
      <c r="Q2191" t="s">
        <v>2625</v>
      </c>
    </row>
    <row r="2192" spans="17:17" x14ac:dyDescent="0.35">
      <c r="Q2192" t="s">
        <v>2626</v>
      </c>
    </row>
    <row r="2193" spans="17:17" x14ac:dyDescent="0.35">
      <c r="Q2193" t="s">
        <v>2627</v>
      </c>
    </row>
    <row r="2194" spans="17:17" x14ac:dyDescent="0.35">
      <c r="Q2194" t="s">
        <v>2628</v>
      </c>
    </row>
    <row r="2195" spans="17:17" x14ac:dyDescent="0.35">
      <c r="Q2195" t="s">
        <v>2629</v>
      </c>
    </row>
    <row r="2196" spans="17:17" x14ac:dyDescent="0.35">
      <c r="Q2196" t="s">
        <v>2630</v>
      </c>
    </row>
    <row r="2197" spans="17:17" x14ac:dyDescent="0.35">
      <c r="Q2197" t="s">
        <v>2631</v>
      </c>
    </row>
    <row r="2198" spans="17:17" x14ac:dyDescent="0.35">
      <c r="Q2198" t="s">
        <v>2632</v>
      </c>
    </row>
    <row r="2199" spans="17:17" x14ac:dyDescent="0.35">
      <c r="Q2199" t="s">
        <v>2633</v>
      </c>
    </row>
    <row r="2200" spans="17:17" x14ac:dyDescent="0.35">
      <c r="Q2200" t="s">
        <v>2634</v>
      </c>
    </row>
    <row r="2201" spans="17:17" x14ac:dyDescent="0.35">
      <c r="Q2201" t="s">
        <v>2635</v>
      </c>
    </row>
    <row r="2202" spans="17:17" x14ac:dyDescent="0.35">
      <c r="Q2202" t="s">
        <v>2636</v>
      </c>
    </row>
    <row r="2203" spans="17:17" x14ac:dyDescent="0.35">
      <c r="Q2203" t="s">
        <v>2637</v>
      </c>
    </row>
    <row r="2204" spans="17:17" x14ac:dyDescent="0.35">
      <c r="Q2204" t="s">
        <v>2638</v>
      </c>
    </row>
    <row r="2205" spans="17:17" x14ac:dyDescent="0.35">
      <c r="Q2205" t="s">
        <v>2639</v>
      </c>
    </row>
    <row r="2206" spans="17:17" x14ac:dyDescent="0.35">
      <c r="Q2206" t="s">
        <v>2640</v>
      </c>
    </row>
    <row r="2207" spans="17:17" x14ac:dyDescent="0.35">
      <c r="Q2207" t="s">
        <v>2641</v>
      </c>
    </row>
    <row r="2208" spans="17:17" x14ac:dyDescent="0.35">
      <c r="Q2208" t="s">
        <v>2642</v>
      </c>
    </row>
    <row r="2209" spans="17:17" x14ac:dyDescent="0.35">
      <c r="Q2209" t="s">
        <v>2643</v>
      </c>
    </row>
    <row r="2210" spans="17:17" x14ac:dyDescent="0.35">
      <c r="Q2210" t="s">
        <v>2644</v>
      </c>
    </row>
    <row r="2211" spans="17:17" x14ac:dyDescent="0.35">
      <c r="Q2211" t="s">
        <v>2645</v>
      </c>
    </row>
    <row r="2212" spans="17:17" x14ac:dyDescent="0.35">
      <c r="Q2212" t="s">
        <v>2646</v>
      </c>
    </row>
    <row r="2213" spans="17:17" x14ac:dyDescent="0.35">
      <c r="Q2213" t="s">
        <v>2647</v>
      </c>
    </row>
    <row r="2214" spans="17:17" x14ac:dyDescent="0.35">
      <c r="Q2214" t="s">
        <v>2648</v>
      </c>
    </row>
    <row r="2215" spans="17:17" x14ac:dyDescent="0.35">
      <c r="Q2215" t="s">
        <v>2649</v>
      </c>
    </row>
    <row r="2216" spans="17:17" x14ac:dyDescent="0.35">
      <c r="Q2216" t="s">
        <v>2650</v>
      </c>
    </row>
    <row r="2217" spans="17:17" x14ac:dyDescent="0.35">
      <c r="Q2217" t="s">
        <v>2651</v>
      </c>
    </row>
    <row r="2218" spans="17:17" x14ac:dyDescent="0.35">
      <c r="Q2218" t="s">
        <v>2652</v>
      </c>
    </row>
    <row r="2219" spans="17:17" x14ac:dyDescent="0.35">
      <c r="Q2219" t="s">
        <v>2653</v>
      </c>
    </row>
    <row r="2220" spans="17:17" x14ac:dyDescent="0.35">
      <c r="Q2220" t="s">
        <v>2654</v>
      </c>
    </row>
    <row r="2221" spans="17:17" x14ac:dyDescent="0.35">
      <c r="Q2221" t="s">
        <v>2655</v>
      </c>
    </row>
    <row r="2222" spans="17:17" x14ac:dyDescent="0.35">
      <c r="Q2222" t="s">
        <v>2656</v>
      </c>
    </row>
    <row r="2223" spans="17:17" x14ac:dyDescent="0.35">
      <c r="Q2223" t="s">
        <v>2657</v>
      </c>
    </row>
    <row r="2224" spans="17:17" x14ac:dyDescent="0.35">
      <c r="Q2224" t="s">
        <v>2658</v>
      </c>
    </row>
    <row r="2225" spans="17:17" x14ac:dyDescent="0.35">
      <c r="Q2225" t="s">
        <v>2659</v>
      </c>
    </row>
    <row r="2226" spans="17:17" x14ac:dyDescent="0.35">
      <c r="Q2226" t="s">
        <v>2660</v>
      </c>
    </row>
    <row r="2227" spans="17:17" x14ac:dyDescent="0.35">
      <c r="Q2227" t="s">
        <v>2661</v>
      </c>
    </row>
    <row r="2228" spans="17:17" x14ac:dyDescent="0.35">
      <c r="Q2228" t="s">
        <v>2662</v>
      </c>
    </row>
    <row r="2229" spans="17:17" x14ac:dyDescent="0.35">
      <c r="Q2229" t="s">
        <v>2663</v>
      </c>
    </row>
    <row r="2230" spans="17:17" x14ac:dyDescent="0.35">
      <c r="Q2230" t="s">
        <v>2664</v>
      </c>
    </row>
    <row r="2231" spans="17:17" x14ac:dyDescent="0.35">
      <c r="Q2231" t="s">
        <v>2665</v>
      </c>
    </row>
    <row r="2232" spans="17:17" x14ac:dyDescent="0.35">
      <c r="Q2232" t="s">
        <v>2666</v>
      </c>
    </row>
    <row r="2233" spans="17:17" x14ac:dyDescent="0.35">
      <c r="Q2233" t="s">
        <v>2667</v>
      </c>
    </row>
    <row r="2234" spans="17:17" x14ac:dyDescent="0.35">
      <c r="Q2234" t="s">
        <v>2668</v>
      </c>
    </row>
    <row r="2235" spans="17:17" x14ac:dyDescent="0.35">
      <c r="Q2235" t="s">
        <v>2669</v>
      </c>
    </row>
    <row r="2236" spans="17:17" x14ac:dyDescent="0.35">
      <c r="Q2236" t="s">
        <v>2670</v>
      </c>
    </row>
    <row r="2237" spans="17:17" x14ac:dyDescent="0.35">
      <c r="Q2237" t="s">
        <v>2671</v>
      </c>
    </row>
    <row r="2238" spans="17:17" x14ac:dyDescent="0.35">
      <c r="Q2238" t="s">
        <v>2672</v>
      </c>
    </row>
    <row r="2239" spans="17:17" x14ac:dyDescent="0.35">
      <c r="Q2239" t="s">
        <v>2673</v>
      </c>
    </row>
    <row r="2240" spans="17:17" x14ac:dyDescent="0.35">
      <c r="Q2240" t="s">
        <v>2674</v>
      </c>
    </row>
    <row r="2241" spans="17:17" x14ac:dyDescent="0.35">
      <c r="Q2241" t="s">
        <v>2675</v>
      </c>
    </row>
    <row r="2242" spans="17:17" x14ac:dyDescent="0.35">
      <c r="Q2242" t="s">
        <v>2676</v>
      </c>
    </row>
    <row r="2243" spans="17:17" x14ac:dyDescent="0.35">
      <c r="Q2243" t="s">
        <v>2677</v>
      </c>
    </row>
    <row r="2244" spans="17:17" x14ac:dyDescent="0.35">
      <c r="Q2244" t="s">
        <v>2678</v>
      </c>
    </row>
    <row r="2245" spans="17:17" x14ac:dyDescent="0.35">
      <c r="Q2245" t="s">
        <v>2679</v>
      </c>
    </row>
    <row r="2246" spans="17:17" x14ac:dyDescent="0.35">
      <c r="Q2246" t="s">
        <v>2680</v>
      </c>
    </row>
    <row r="2247" spans="17:17" x14ac:dyDescent="0.35">
      <c r="Q2247" t="s">
        <v>2681</v>
      </c>
    </row>
    <row r="2248" spans="17:17" x14ac:dyDescent="0.35">
      <c r="Q2248" t="s">
        <v>2682</v>
      </c>
    </row>
    <row r="2249" spans="17:17" x14ac:dyDescent="0.35">
      <c r="Q2249" t="s">
        <v>2683</v>
      </c>
    </row>
    <row r="2250" spans="17:17" x14ac:dyDescent="0.35">
      <c r="Q2250" t="s">
        <v>2684</v>
      </c>
    </row>
    <row r="2251" spans="17:17" x14ac:dyDescent="0.35">
      <c r="Q2251" t="s">
        <v>2685</v>
      </c>
    </row>
    <row r="2252" spans="17:17" x14ac:dyDescent="0.35">
      <c r="Q2252" t="s">
        <v>2686</v>
      </c>
    </row>
    <row r="2253" spans="17:17" x14ac:dyDescent="0.35">
      <c r="Q2253" t="s">
        <v>2687</v>
      </c>
    </row>
    <row r="2254" spans="17:17" x14ac:dyDescent="0.35">
      <c r="Q2254" t="s">
        <v>2688</v>
      </c>
    </row>
    <row r="2255" spans="17:17" x14ac:dyDescent="0.35">
      <c r="Q2255" t="s">
        <v>2689</v>
      </c>
    </row>
    <row r="2256" spans="17:17" x14ac:dyDescent="0.35">
      <c r="Q2256" t="s">
        <v>2690</v>
      </c>
    </row>
    <row r="2257" spans="17:17" x14ac:dyDescent="0.35">
      <c r="Q2257" t="s">
        <v>2691</v>
      </c>
    </row>
    <row r="2258" spans="17:17" x14ac:dyDescent="0.35">
      <c r="Q2258" t="s">
        <v>2692</v>
      </c>
    </row>
    <row r="2259" spans="17:17" x14ac:dyDescent="0.35">
      <c r="Q2259" t="s">
        <v>2693</v>
      </c>
    </row>
    <row r="2260" spans="17:17" x14ac:dyDescent="0.35">
      <c r="Q2260" t="s">
        <v>2694</v>
      </c>
    </row>
    <row r="2261" spans="17:17" x14ac:dyDescent="0.35">
      <c r="Q2261" t="s">
        <v>2695</v>
      </c>
    </row>
    <row r="2262" spans="17:17" x14ac:dyDescent="0.35">
      <c r="Q2262" t="s">
        <v>2696</v>
      </c>
    </row>
    <row r="2263" spans="17:17" x14ac:dyDescent="0.35">
      <c r="Q2263" t="s">
        <v>2697</v>
      </c>
    </row>
    <row r="2264" spans="17:17" x14ac:dyDescent="0.35">
      <c r="Q2264" t="s">
        <v>2698</v>
      </c>
    </row>
    <row r="2265" spans="17:17" x14ac:dyDescent="0.35">
      <c r="Q2265" t="s">
        <v>2699</v>
      </c>
    </row>
    <row r="2266" spans="17:17" x14ac:dyDescent="0.35">
      <c r="Q2266" t="s">
        <v>2700</v>
      </c>
    </row>
    <row r="2267" spans="17:17" x14ac:dyDescent="0.35">
      <c r="Q2267" t="s">
        <v>2701</v>
      </c>
    </row>
    <row r="2268" spans="17:17" x14ac:dyDescent="0.35">
      <c r="Q2268" t="s">
        <v>2702</v>
      </c>
    </row>
    <row r="2269" spans="17:17" x14ac:dyDescent="0.35">
      <c r="Q2269" t="s">
        <v>2703</v>
      </c>
    </row>
    <row r="2270" spans="17:17" x14ac:dyDescent="0.35">
      <c r="Q2270" t="s">
        <v>2704</v>
      </c>
    </row>
    <row r="2271" spans="17:17" x14ac:dyDescent="0.35">
      <c r="Q2271" t="s">
        <v>2705</v>
      </c>
    </row>
    <row r="2272" spans="17:17" x14ac:dyDescent="0.35">
      <c r="Q2272" t="s">
        <v>2706</v>
      </c>
    </row>
    <row r="2273" spans="17:17" x14ac:dyDescent="0.35">
      <c r="Q2273" t="s">
        <v>2707</v>
      </c>
    </row>
    <row r="2274" spans="17:17" x14ac:dyDescent="0.35">
      <c r="Q2274" t="s">
        <v>2708</v>
      </c>
    </row>
    <row r="2275" spans="17:17" x14ac:dyDescent="0.35">
      <c r="Q2275" t="s">
        <v>2709</v>
      </c>
    </row>
    <row r="2276" spans="17:17" x14ac:dyDescent="0.35">
      <c r="Q2276" t="s">
        <v>2710</v>
      </c>
    </row>
    <row r="2277" spans="17:17" x14ac:dyDescent="0.35">
      <c r="Q2277" t="s">
        <v>2711</v>
      </c>
    </row>
    <row r="2278" spans="17:17" x14ac:dyDescent="0.35">
      <c r="Q2278" t="s">
        <v>2712</v>
      </c>
    </row>
    <row r="2279" spans="17:17" x14ac:dyDescent="0.35">
      <c r="Q2279" t="s">
        <v>2713</v>
      </c>
    </row>
    <row r="2280" spans="17:17" x14ac:dyDescent="0.35">
      <c r="Q2280" t="s">
        <v>2714</v>
      </c>
    </row>
    <row r="2281" spans="17:17" x14ac:dyDescent="0.35">
      <c r="Q2281" t="s">
        <v>2715</v>
      </c>
    </row>
    <row r="2282" spans="17:17" x14ac:dyDescent="0.35">
      <c r="Q2282" t="s">
        <v>2716</v>
      </c>
    </row>
    <row r="2283" spans="17:17" x14ac:dyDescent="0.35">
      <c r="Q2283" t="s">
        <v>2717</v>
      </c>
    </row>
    <row r="2284" spans="17:17" x14ac:dyDescent="0.35">
      <c r="Q2284" t="s">
        <v>2718</v>
      </c>
    </row>
    <row r="2285" spans="17:17" x14ac:dyDescent="0.35">
      <c r="Q2285" t="s">
        <v>2719</v>
      </c>
    </row>
    <row r="2286" spans="17:17" x14ac:dyDescent="0.35">
      <c r="Q2286" t="s">
        <v>2720</v>
      </c>
    </row>
    <row r="2287" spans="17:17" x14ac:dyDescent="0.35">
      <c r="Q2287" t="s">
        <v>2721</v>
      </c>
    </row>
    <row r="2288" spans="17:17" x14ac:dyDescent="0.35">
      <c r="Q2288" t="s">
        <v>2722</v>
      </c>
    </row>
    <row r="2289" spans="17:17" x14ac:dyDescent="0.35">
      <c r="Q2289" t="s">
        <v>2723</v>
      </c>
    </row>
    <row r="2290" spans="17:17" x14ac:dyDescent="0.35">
      <c r="Q2290" t="s">
        <v>2724</v>
      </c>
    </row>
    <row r="2291" spans="17:17" x14ac:dyDescent="0.35">
      <c r="Q2291" t="s">
        <v>2725</v>
      </c>
    </row>
    <row r="2292" spans="17:17" x14ac:dyDescent="0.35">
      <c r="Q2292" t="s">
        <v>2726</v>
      </c>
    </row>
    <row r="2293" spans="17:17" x14ac:dyDescent="0.35">
      <c r="Q2293" t="s">
        <v>2727</v>
      </c>
    </row>
    <row r="2294" spans="17:17" x14ac:dyDescent="0.35">
      <c r="Q2294" t="s">
        <v>2728</v>
      </c>
    </row>
    <row r="2295" spans="17:17" x14ac:dyDescent="0.35">
      <c r="Q2295" t="s">
        <v>2729</v>
      </c>
    </row>
    <row r="2296" spans="17:17" x14ac:dyDescent="0.35">
      <c r="Q2296" t="s">
        <v>2730</v>
      </c>
    </row>
    <row r="2297" spans="17:17" x14ac:dyDescent="0.35">
      <c r="Q2297" t="s">
        <v>2731</v>
      </c>
    </row>
    <row r="2298" spans="17:17" x14ac:dyDescent="0.35">
      <c r="Q2298" t="s">
        <v>2732</v>
      </c>
    </row>
    <row r="2299" spans="17:17" x14ac:dyDescent="0.35">
      <c r="Q2299" t="s">
        <v>2733</v>
      </c>
    </row>
    <row r="2300" spans="17:17" x14ac:dyDescent="0.35">
      <c r="Q2300" t="s">
        <v>2734</v>
      </c>
    </row>
    <row r="2301" spans="17:17" x14ac:dyDescent="0.35">
      <c r="Q2301" t="s">
        <v>2735</v>
      </c>
    </row>
    <row r="2302" spans="17:17" x14ac:dyDescent="0.35">
      <c r="Q2302" t="s">
        <v>2736</v>
      </c>
    </row>
    <row r="2303" spans="17:17" x14ac:dyDescent="0.35">
      <c r="Q2303" t="s">
        <v>2737</v>
      </c>
    </row>
    <row r="2304" spans="17:17" x14ac:dyDescent="0.35">
      <c r="Q2304" t="s">
        <v>2738</v>
      </c>
    </row>
    <row r="2305" spans="17:17" x14ac:dyDescent="0.35">
      <c r="Q2305" t="s">
        <v>2739</v>
      </c>
    </row>
    <row r="2306" spans="17:17" x14ac:dyDescent="0.35">
      <c r="Q2306" t="s">
        <v>2740</v>
      </c>
    </row>
    <row r="2307" spans="17:17" x14ac:dyDescent="0.35">
      <c r="Q2307" t="s">
        <v>2741</v>
      </c>
    </row>
    <row r="2308" spans="17:17" x14ac:dyDescent="0.35">
      <c r="Q2308" t="s">
        <v>2742</v>
      </c>
    </row>
    <row r="2309" spans="17:17" x14ac:dyDescent="0.35">
      <c r="Q2309" t="s">
        <v>2743</v>
      </c>
    </row>
    <row r="2310" spans="17:17" x14ac:dyDescent="0.35">
      <c r="Q2310" t="s">
        <v>2744</v>
      </c>
    </row>
    <row r="2311" spans="17:17" x14ac:dyDescent="0.35">
      <c r="Q2311" t="s">
        <v>2745</v>
      </c>
    </row>
    <row r="2312" spans="17:17" x14ac:dyDescent="0.35">
      <c r="Q2312" t="s">
        <v>2746</v>
      </c>
    </row>
    <row r="2313" spans="17:17" x14ac:dyDescent="0.35">
      <c r="Q2313" t="s">
        <v>2747</v>
      </c>
    </row>
    <row r="2314" spans="17:17" x14ac:dyDescent="0.35">
      <c r="Q2314" t="s">
        <v>2748</v>
      </c>
    </row>
    <row r="2315" spans="17:17" x14ac:dyDescent="0.35">
      <c r="Q2315" t="s">
        <v>2749</v>
      </c>
    </row>
    <row r="2316" spans="17:17" x14ac:dyDescent="0.35">
      <c r="Q2316" t="s">
        <v>2750</v>
      </c>
    </row>
    <row r="2317" spans="17:17" x14ac:dyDescent="0.35">
      <c r="Q2317" t="s">
        <v>2751</v>
      </c>
    </row>
    <row r="2318" spans="17:17" x14ac:dyDescent="0.35">
      <c r="Q2318" t="s">
        <v>2752</v>
      </c>
    </row>
    <row r="2319" spans="17:17" x14ac:dyDescent="0.35">
      <c r="Q2319" t="s">
        <v>2753</v>
      </c>
    </row>
    <row r="2320" spans="17:17" x14ac:dyDescent="0.35">
      <c r="Q2320" t="s">
        <v>2754</v>
      </c>
    </row>
    <row r="2321" spans="17:17" x14ac:dyDescent="0.35">
      <c r="Q2321" t="s">
        <v>2755</v>
      </c>
    </row>
    <row r="2322" spans="17:17" x14ac:dyDescent="0.35">
      <c r="Q2322" t="s">
        <v>2756</v>
      </c>
    </row>
    <row r="2323" spans="17:17" x14ac:dyDescent="0.35">
      <c r="Q2323" t="s">
        <v>2757</v>
      </c>
    </row>
    <row r="2324" spans="17:17" x14ac:dyDescent="0.35">
      <c r="Q2324" t="s">
        <v>2758</v>
      </c>
    </row>
    <row r="2325" spans="17:17" x14ac:dyDescent="0.35">
      <c r="Q2325" t="s">
        <v>2759</v>
      </c>
    </row>
    <row r="2326" spans="17:17" x14ac:dyDescent="0.35">
      <c r="Q2326" t="s">
        <v>2760</v>
      </c>
    </row>
    <row r="2327" spans="17:17" x14ac:dyDescent="0.35">
      <c r="Q2327" t="s">
        <v>2761</v>
      </c>
    </row>
    <row r="2328" spans="17:17" x14ac:dyDescent="0.35">
      <c r="Q2328" t="s">
        <v>2762</v>
      </c>
    </row>
    <row r="2329" spans="17:17" x14ac:dyDescent="0.35">
      <c r="Q2329" t="s">
        <v>2763</v>
      </c>
    </row>
    <row r="2330" spans="17:17" x14ac:dyDescent="0.35">
      <c r="Q2330" t="s">
        <v>2764</v>
      </c>
    </row>
    <row r="2331" spans="17:17" x14ac:dyDescent="0.35">
      <c r="Q2331" t="s">
        <v>2765</v>
      </c>
    </row>
    <row r="2332" spans="17:17" x14ac:dyDescent="0.35">
      <c r="Q2332" t="s">
        <v>2766</v>
      </c>
    </row>
    <row r="2333" spans="17:17" x14ac:dyDescent="0.35">
      <c r="Q2333" t="s">
        <v>2767</v>
      </c>
    </row>
    <row r="2334" spans="17:17" x14ac:dyDescent="0.35">
      <c r="Q2334" t="s">
        <v>2768</v>
      </c>
    </row>
    <row r="2335" spans="17:17" x14ac:dyDescent="0.35">
      <c r="Q2335" t="s">
        <v>2769</v>
      </c>
    </row>
    <row r="2336" spans="17:17" x14ac:dyDescent="0.35">
      <c r="Q2336" t="s">
        <v>2770</v>
      </c>
    </row>
    <row r="2337" spans="17:17" x14ac:dyDescent="0.35">
      <c r="Q2337" t="s">
        <v>2771</v>
      </c>
    </row>
    <row r="2338" spans="17:17" x14ac:dyDescent="0.35">
      <c r="Q2338" t="s">
        <v>2772</v>
      </c>
    </row>
    <row r="2339" spans="17:17" x14ac:dyDescent="0.35">
      <c r="Q2339" t="s">
        <v>2773</v>
      </c>
    </row>
    <row r="2340" spans="17:17" x14ac:dyDescent="0.35">
      <c r="Q2340" t="s">
        <v>2774</v>
      </c>
    </row>
    <row r="2341" spans="17:17" x14ac:dyDescent="0.35">
      <c r="Q2341" t="s">
        <v>2775</v>
      </c>
    </row>
    <row r="2342" spans="17:17" x14ac:dyDescent="0.35">
      <c r="Q2342" t="s">
        <v>2776</v>
      </c>
    </row>
    <row r="2343" spans="17:17" x14ac:dyDescent="0.35">
      <c r="Q2343" t="s">
        <v>2777</v>
      </c>
    </row>
    <row r="2344" spans="17:17" x14ac:dyDescent="0.35">
      <c r="Q2344" t="s">
        <v>2778</v>
      </c>
    </row>
    <row r="2345" spans="17:17" x14ac:dyDescent="0.35">
      <c r="Q2345" t="s">
        <v>2779</v>
      </c>
    </row>
    <row r="2346" spans="17:17" x14ac:dyDescent="0.35">
      <c r="Q2346" t="s">
        <v>2780</v>
      </c>
    </row>
    <row r="2347" spans="17:17" x14ac:dyDescent="0.35">
      <c r="Q2347" t="s">
        <v>2781</v>
      </c>
    </row>
    <row r="2348" spans="17:17" x14ac:dyDescent="0.35">
      <c r="Q2348" t="s">
        <v>2782</v>
      </c>
    </row>
    <row r="2349" spans="17:17" x14ac:dyDescent="0.35">
      <c r="Q2349" t="s">
        <v>2783</v>
      </c>
    </row>
    <row r="2350" spans="17:17" x14ac:dyDescent="0.35">
      <c r="Q2350" t="s">
        <v>2784</v>
      </c>
    </row>
    <row r="2351" spans="17:17" x14ac:dyDescent="0.35">
      <c r="Q2351" t="s">
        <v>2785</v>
      </c>
    </row>
    <row r="2352" spans="17:17" x14ac:dyDescent="0.35">
      <c r="Q2352" t="s">
        <v>2786</v>
      </c>
    </row>
    <row r="2353" spans="17:17" x14ac:dyDescent="0.35">
      <c r="Q2353" t="s">
        <v>2787</v>
      </c>
    </row>
    <row r="2354" spans="17:17" x14ac:dyDescent="0.35">
      <c r="Q2354" t="s">
        <v>2788</v>
      </c>
    </row>
    <row r="2355" spans="17:17" x14ac:dyDescent="0.35">
      <c r="Q2355" t="s">
        <v>2789</v>
      </c>
    </row>
    <row r="2356" spans="17:17" x14ac:dyDescent="0.35">
      <c r="Q2356" t="s">
        <v>2790</v>
      </c>
    </row>
    <row r="2357" spans="17:17" x14ac:dyDescent="0.35">
      <c r="Q2357" t="s">
        <v>2791</v>
      </c>
    </row>
    <row r="2358" spans="17:17" x14ac:dyDescent="0.35">
      <c r="Q2358" t="s">
        <v>2792</v>
      </c>
    </row>
    <row r="2359" spans="17:17" x14ac:dyDescent="0.35">
      <c r="Q2359" t="s">
        <v>2793</v>
      </c>
    </row>
    <row r="2360" spans="17:17" x14ac:dyDescent="0.35">
      <c r="Q2360" t="s">
        <v>2794</v>
      </c>
    </row>
    <row r="2361" spans="17:17" x14ac:dyDescent="0.35">
      <c r="Q2361" t="s">
        <v>2795</v>
      </c>
    </row>
    <row r="2362" spans="17:17" x14ac:dyDescent="0.35">
      <c r="Q2362" t="s">
        <v>2796</v>
      </c>
    </row>
    <row r="2363" spans="17:17" x14ac:dyDescent="0.35">
      <c r="Q2363" t="s">
        <v>2797</v>
      </c>
    </row>
    <row r="2364" spans="17:17" x14ac:dyDescent="0.35">
      <c r="Q2364" t="s">
        <v>2798</v>
      </c>
    </row>
    <row r="2365" spans="17:17" x14ac:dyDescent="0.35">
      <c r="Q2365" t="s">
        <v>2799</v>
      </c>
    </row>
    <row r="2366" spans="17:17" x14ac:dyDescent="0.35">
      <c r="Q2366" t="s">
        <v>2800</v>
      </c>
    </row>
    <row r="2367" spans="17:17" x14ac:dyDescent="0.35">
      <c r="Q2367" t="s">
        <v>2801</v>
      </c>
    </row>
    <row r="2368" spans="17:17" x14ac:dyDescent="0.35">
      <c r="Q2368" t="s">
        <v>2802</v>
      </c>
    </row>
    <row r="2369" spans="17:17" x14ac:dyDescent="0.35">
      <c r="Q2369" t="s">
        <v>2803</v>
      </c>
    </row>
    <row r="2370" spans="17:17" x14ac:dyDescent="0.35">
      <c r="Q2370" t="s">
        <v>2804</v>
      </c>
    </row>
    <row r="2371" spans="17:17" x14ac:dyDescent="0.35">
      <c r="Q2371" t="s">
        <v>2805</v>
      </c>
    </row>
    <row r="2372" spans="17:17" x14ac:dyDescent="0.35">
      <c r="Q2372" t="s">
        <v>2806</v>
      </c>
    </row>
    <row r="2373" spans="17:17" x14ac:dyDescent="0.35">
      <c r="Q2373" t="s">
        <v>2807</v>
      </c>
    </row>
    <row r="2374" spans="17:17" x14ac:dyDescent="0.35">
      <c r="Q2374" t="s">
        <v>2808</v>
      </c>
    </row>
    <row r="2375" spans="17:17" x14ac:dyDescent="0.35">
      <c r="Q2375" t="s">
        <v>2809</v>
      </c>
    </row>
    <row r="2376" spans="17:17" x14ac:dyDescent="0.35">
      <c r="Q2376" t="s">
        <v>2810</v>
      </c>
    </row>
    <row r="2377" spans="17:17" x14ac:dyDescent="0.35">
      <c r="Q2377" t="s">
        <v>2811</v>
      </c>
    </row>
    <row r="2378" spans="17:17" x14ac:dyDescent="0.35">
      <c r="Q2378" t="s">
        <v>2812</v>
      </c>
    </row>
    <row r="2379" spans="17:17" x14ac:dyDescent="0.35">
      <c r="Q2379" t="s">
        <v>2813</v>
      </c>
    </row>
    <row r="2380" spans="17:17" x14ac:dyDescent="0.35">
      <c r="Q2380" t="s">
        <v>2814</v>
      </c>
    </row>
    <row r="2381" spans="17:17" x14ac:dyDescent="0.35">
      <c r="Q2381" t="s">
        <v>2815</v>
      </c>
    </row>
    <row r="2382" spans="17:17" x14ac:dyDescent="0.35">
      <c r="Q2382" t="s">
        <v>2816</v>
      </c>
    </row>
    <row r="2383" spans="17:17" x14ac:dyDescent="0.35">
      <c r="Q2383" t="s">
        <v>2817</v>
      </c>
    </row>
    <row r="2384" spans="17:17" x14ac:dyDescent="0.35">
      <c r="Q2384" t="s">
        <v>2818</v>
      </c>
    </row>
    <row r="2385" spans="17:17" x14ac:dyDescent="0.35">
      <c r="Q2385" t="s">
        <v>2819</v>
      </c>
    </row>
    <row r="2386" spans="17:17" x14ac:dyDescent="0.35">
      <c r="Q2386" t="s">
        <v>2820</v>
      </c>
    </row>
    <row r="2387" spans="17:17" x14ac:dyDescent="0.35">
      <c r="Q2387" t="s">
        <v>2821</v>
      </c>
    </row>
    <row r="2388" spans="17:17" x14ac:dyDescent="0.35">
      <c r="Q2388" t="s">
        <v>2822</v>
      </c>
    </row>
    <row r="2389" spans="17:17" x14ac:dyDescent="0.35">
      <c r="Q2389" t="s">
        <v>2823</v>
      </c>
    </row>
    <row r="2390" spans="17:17" x14ac:dyDescent="0.35">
      <c r="Q2390" t="s">
        <v>2824</v>
      </c>
    </row>
    <row r="2391" spans="17:17" x14ac:dyDescent="0.35">
      <c r="Q2391" t="s">
        <v>2825</v>
      </c>
    </row>
    <row r="2392" spans="17:17" x14ac:dyDescent="0.35">
      <c r="Q2392" t="s">
        <v>2826</v>
      </c>
    </row>
    <row r="2393" spans="17:17" x14ac:dyDescent="0.35">
      <c r="Q2393" t="s">
        <v>2827</v>
      </c>
    </row>
    <row r="2394" spans="17:17" x14ac:dyDescent="0.35">
      <c r="Q2394" t="s">
        <v>2828</v>
      </c>
    </row>
    <row r="2395" spans="17:17" x14ac:dyDescent="0.35">
      <c r="Q2395" t="s">
        <v>2829</v>
      </c>
    </row>
    <row r="2396" spans="17:17" x14ac:dyDescent="0.35">
      <c r="Q2396" t="s">
        <v>2830</v>
      </c>
    </row>
    <row r="2397" spans="17:17" x14ac:dyDescent="0.35">
      <c r="Q2397" t="s">
        <v>2831</v>
      </c>
    </row>
    <row r="2398" spans="17:17" x14ac:dyDescent="0.35">
      <c r="Q2398" t="s">
        <v>2832</v>
      </c>
    </row>
    <row r="2399" spans="17:17" x14ac:dyDescent="0.35">
      <c r="Q2399" t="s">
        <v>2833</v>
      </c>
    </row>
    <row r="2400" spans="17:17" x14ac:dyDescent="0.35">
      <c r="Q2400" t="s">
        <v>2834</v>
      </c>
    </row>
    <row r="2401" spans="17:17" x14ac:dyDescent="0.35">
      <c r="Q2401" t="s">
        <v>2835</v>
      </c>
    </row>
    <row r="2402" spans="17:17" x14ac:dyDescent="0.35">
      <c r="Q2402" t="s">
        <v>2836</v>
      </c>
    </row>
    <row r="2403" spans="17:17" x14ac:dyDescent="0.35">
      <c r="Q2403" t="s">
        <v>2837</v>
      </c>
    </row>
    <row r="2404" spans="17:17" x14ac:dyDescent="0.35">
      <c r="Q2404" t="s">
        <v>2838</v>
      </c>
    </row>
    <row r="2405" spans="17:17" x14ac:dyDescent="0.35">
      <c r="Q2405" t="s">
        <v>2839</v>
      </c>
    </row>
    <row r="2406" spans="17:17" x14ac:dyDescent="0.35">
      <c r="Q2406" t="s">
        <v>2840</v>
      </c>
    </row>
    <row r="2407" spans="17:17" x14ac:dyDescent="0.35">
      <c r="Q2407" t="s">
        <v>2841</v>
      </c>
    </row>
    <row r="2408" spans="17:17" x14ac:dyDescent="0.35">
      <c r="Q2408" t="s">
        <v>2842</v>
      </c>
    </row>
    <row r="2409" spans="17:17" x14ac:dyDescent="0.35">
      <c r="Q2409" t="s">
        <v>2843</v>
      </c>
    </row>
    <row r="2410" spans="17:17" x14ac:dyDescent="0.35">
      <c r="Q2410" t="s">
        <v>2844</v>
      </c>
    </row>
    <row r="2411" spans="17:17" x14ac:dyDescent="0.35">
      <c r="Q2411" t="s">
        <v>2845</v>
      </c>
    </row>
    <row r="2412" spans="17:17" x14ac:dyDescent="0.35">
      <c r="Q2412" t="s">
        <v>2846</v>
      </c>
    </row>
    <row r="2413" spans="17:17" x14ac:dyDescent="0.35">
      <c r="Q2413" t="s">
        <v>2847</v>
      </c>
    </row>
    <row r="2414" spans="17:17" x14ac:dyDescent="0.35">
      <c r="Q2414" t="s">
        <v>2848</v>
      </c>
    </row>
    <row r="2415" spans="17:17" x14ac:dyDescent="0.35">
      <c r="Q2415" t="s">
        <v>2849</v>
      </c>
    </row>
    <row r="2416" spans="17:17" x14ac:dyDescent="0.35">
      <c r="Q2416" t="s">
        <v>2850</v>
      </c>
    </row>
    <row r="2417" spans="17:17" x14ac:dyDescent="0.35">
      <c r="Q2417" t="s">
        <v>2851</v>
      </c>
    </row>
    <row r="2418" spans="17:17" x14ac:dyDescent="0.35">
      <c r="Q2418" t="s">
        <v>2852</v>
      </c>
    </row>
    <row r="2419" spans="17:17" x14ac:dyDescent="0.35">
      <c r="Q2419" t="s">
        <v>2853</v>
      </c>
    </row>
    <row r="2420" spans="17:17" x14ac:dyDescent="0.35">
      <c r="Q2420" t="s">
        <v>2854</v>
      </c>
    </row>
    <row r="2421" spans="17:17" x14ac:dyDescent="0.35">
      <c r="Q2421" t="s">
        <v>2855</v>
      </c>
    </row>
    <row r="2422" spans="17:17" x14ac:dyDescent="0.35">
      <c r="Q2422" t="s">
        <v>2856</v>
      </c>
    </row>
    <row r="2423" spans="17:17" x14ac:dyDescent="0.35">
      <c r="Q2423" t="s">
        <v>2857</v>
      </c>
    </row>
    <row r="2424" spans="17:17" x14ac:dyDescent="0.35">
      <c r="Q2424" t="s">
        <v>2858</v>
      </c>
    </row>
    <row r="2425" spans="17:17" x14ac:dyDescent="0.35">
      <c r="Q2425" t="s">
        <v>2859</v>
      </c>
    </row>
    <row r="2426" spans="17:17" x14ac:dyDescent="0.35">
      <c r="Q2426" t="s">
        <v>2860</v>
      </c>
    </row>
    <row r="2427" spans="17:17" x14ac:dyDescent="0.35">
      <c r="Q2427" t="s">
        <v>2861</v>
      </c>
    </row>
  </sheetData>
  <sortState ref="P2:P26">
    <sortCondition ref="P2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4550B-C513-42D0-A5D2-83413B6A8765}">
  <dimension ref="A1:AG1"/>
  <sheetViews>
    <sheetView workbookViewId="0">
      <selection activeCell="D1" sqref="D1"/>
    </sheetView>
  </sheetViews>
  <sheetFormatPr defaultColWidth="5.73046875" defaultRowHeight="12.75" x14ac:dyDescent="0.35"/>
  <cols>
    <col min="1" max="1" width="19" style="83" customWidth="1"/>
    <col min="2" max="2" width="20.73046875" style="83" customWidth="1"/>
  </cols>
  <sheetData>
    <row r="1" spans="1:33" s="82" customFormat="1" ht="19.5" customHeight="1" x14ac:dyDescent="0.35">
      <c r="A1" s="109" t="s">
        <v>2862</v>
      </c>
      <c r="B1" s="109" t="s">
        <v>2863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</row>
  </sheetData>
  <pageMargins left="0.7" right="0.7" top="0.75" bottom="0.75" header="0.3" footer="0.3"/>
  <picture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4196F5D-C216-4458-B7D4-09BE463B0A32}">
          <x14:formula1>
            <xm:f>'Data Validation'!$S$2:$S$731</xm:f>
          </x14:formula1>
          <xm:sqref>C1:XFD1</xm:sqref>
        </x14:dataValidation>
        <x14:dataValidation type="list" allowBlank="1" showInputMessage="1" showErrorMessage="1" xr:uid="{CDFC1F37-26C2-4237-B1EE-6F44CD411A32}">
          <x14:formula1>
            <xm:f>'Data Validation'!$T$2:$T$3</xm:f>
          </x14:formula1>
          <xm:sqref>C2:XFD1048576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74271C8D1CE41AA16A863A45F5528" ma:contentTypeVersion="7" ma:contentTypeDescription="Create a new document." ma:contentTypeScope="" ma:versionID="5b20d256fbda3f6721cb5fc397e89fc8">
  <xsd:schema xmlns:xsd="http://www.w3.org/2001/XMLSchema" xmlns:xs="http://www.w3.org/2001/XMLSchema" xmlns:p="http://schemas.microsoft.com/office/2006/metadata/properties" xmlns:ns3="98148cb7-e853-4e01-a506-653eccc39f24" targetNamespace="http://schemas.microsoft.com/office/2006/metadata/properties" ma:root="true" ma:fieldsID="224465196572c0a98c0d21f645b143e4" ns3:_="">
    <xsd:import namespace="98148cb7-e853-4e01-a506-653eccc39f2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48cb7-e853-4e01-a506-653eccc39f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3FA4E6-06A1-476B-A23F-76F191CD03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964F69-16E5-4ADA-9FE0-6A1AB3846162}">
  <ds:schemaRefs>
    <ds:schemaRef ds:uri="http://schemas.openxmlformats.org/package/2006/metadata/core-properties"/>
    <ds:schemaRef ds:uri="98148cb7-e853-4e01-a506-653eccc39f24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5A61833-C54C-4618-B7AB-2C6D509681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48cb7-e853-4e01-a506-653eccc39f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Program Participant Information</vt:lpstr>
      <vt:lpstr>Report</vt:lpstr>
      <vt:lpstr>Data Validation</vt:lpstr>
      <vt:lpstr>Program Attendance</vt:lpstr>
      <vt:lpstr>'Program Participant Information'!Homeless</vt:lpstr>
      <vt:lpstr>Report!Print_Area</vt:lpstr>
      <vt:lpstr>'Program Participant Information'!Print_Titles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Sanchez, Joel</dc:creator>
  <cp:keywords/>
  <dc:description/>
  <cp:lastModifiedBy>Christopher Lamperelli</cp:lastModifiedBy>
  <cp:revision/>
  <dcterms:created xsi:type="dcterms:W3CDTF">2021-08-10T12:39:32Z</dcterms:created>
  <dcterms:modified xsi:type="dcterms:W3CDTF">2022-10-19T16:35:01Z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0x010100EA474271C8D1CE41AA16A863A45F5528</vt:lpwstr>
  </property>
</Properties>
</file>